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455" windowHeight="13275" tabRatio="915" activeTab="14"/>
  </bookViews>
  <sheets>
    <sheet name="год" sheetId="8" r:id="rId1"/>
    <sheet name="Отчет_январь" sheetId="1" r:id="rId2"/>
    <sheet name="Отчет_февраль" sheetId="2" r:id="rId3"/>
    <sheet name="Отчет_март" sheetId="3" r:id="rId4"/>
    <sheet name="Отчет_апрель" sheetId="4" r:id="rId5"/>
    <sheet name="Отчет_апрель_(2)" sheetId="5" state="hidden" r:id="rId6"/>
    <sheet name="отчет_Май_" sheetId="9" state="hidden" r:id="rId7"/>
    <sheet name="Отчёт_май_К" sheetId="10" r:id="rId8"/>
    <sheet name="отчет_июнь" sheetId="11" state="hidden" r:id="rId9"/>
    <sheet name="Отчёт_июнь_К_" sheetId="12" r:id="rId10"/>
    <sheet name="Отчет ИюльК" sheetId="15" r:id="rId11"/>
    <sheet name="Отчет Август К" sheetId="17" r:id="rId12"/>
    <sheet name="Отчет Сент К" sheetId="18" r:id="rId13"/>
    <sheet name="Отчет Окт К" sheetId="19" r:id="rId14"/>
    <sheet name="Отчет Ноя К" sheetId="20" r:id="rId15"/>
    <sheet name="Отчет сентябрь" sheetId="13" state="hidden" r:id="rId16"/>
    <sheet name="Отчет октябрь" sheetId="14" state="hidden" r:id="rId17"/>
    <sheet name="тех_прич" sheetId="6" state="hidden" r:id="rId18"/>
    <sheet name="орг_прич" sheetId="7" state="hidden" r:id="rId19"/>
  </sheets>
  <definedNames>
    <definedName name="_ftn1" localSheetId="11">'Отчет Август К'!#REF!</definedName>
    <definedName name="_ftn1" localSheetId="10">'Отчет ИюльК'!$A$42</definedName>
    <definedName name="_ftn1" localSheetId="14">'Отчет Ноя К'!#REF!</definedName>
    <definedName name="_ftn1" localSheetId="13">'Отчет Окт К'!#REF!</definedName>
    <definedName name="_ftn1" localSheetId="16">'Отчет октябрь'!#REF!</definedName>
    <definedName name="_ftn1" localSheetId="12">'Отчет Сент К'!#REF!</definedName>
    <definedName name="_ftn1" localSheetId="15">'Отчет сентябрь'!#REF!</definedName>
    <definedName name="_ftn1" localSheetId="4">Отчет_апрель!$A$12</definedName>
    <definedName name="_ftn1" localSheetId="5">'Отчет_апрель_(2)'!$A$12</definedName>
    <definedName name="_ftn1" localSheetId="3">Отчет_март!$A$12</definedName>
    <definedName name="_ftn1" localSheetId="2">Отчет_февраль!$A$12</definedName>
    <definedName name="_ftn1" localSheetId="1">Отчет_январь!$A$14</definedName>
    <definedName name="_ftnref1" localSheetId="11">'Отчет Август К'!$A$2</definedName>
    <definedName name="_ftnref1" localSheetId="10">'Отчет ИюльК'!$A$2</definedName>
    <definedName name="_ftnref1" localSheetId="14">'Отчет Ноя К'!$A$2</definedName>
    <definedName name="_ftnref1" localSheetId="13">'Отчет Окт К'!$A$2</definedName>
    <definedName name="_ftnref1" localSheetId="16">'Отчет октябрь'!$A$2</definedName>
    <definedName name="_ftnref1" localSheetId="12">'Отчет Сент К'!$A$2</definedName>
    <definedName name="_ftnref1" localSheetId="15">'Отчет сентябрь'!$A$2</definedName>
    <definedName name="_ftnref1" localSheetId="4">Отчет_апрель!$A$2</definedName>
    <definedName name="_ftnref1" localSheetId="5">'Отчет_апрель_(2)'!$A$2</definedName>
    <definedName name="_ftnref1" localSheetId="3">Отчет_март!$A$2</definedName>
    <definedName name="_ftnref1" localSheetId="2">Отчет_февраль!$A$2</definedName>
    <definedName name="_ftnref1" localSheetId="1">Отчет_январь!$A$2</definedName>
    <definedName name="_Toc472327096" localSheetId="11">'Отчет Август К'!$A$2</definedName>
    <definedName name="_Toc472327096" localSheetId="10">'Отчет ИюльК'!$A$2</definedName>
    <definedName name="_Toc472327096" localSheetId="14">'Отчет Ноя К'!$A$2</definedName>
    <definedName name="_Toc472327096" localSheetId="13">'Отчет Окт К'!$A$2</definedName>
    <definedName name="_Toc472327096" localSheetId="16">'Отчет октябрь'!$A$2</definedName>
    <definedName name="_Toc472327096" localSheetId="12">'Отчет Сент К'!$A$2</definedName>
    <definedName name="_Toc472327096" localSheetId="15">'Отчет сентябрь'!$A$2</definedName>
    <definedName name="_Toc472327096" localSheetId="4">Отчет_апрель!$A$2</definedName>
    <definedName name="_Toc472327096" localSheetId="5">'Отчет_апрель_(2)'!$A$2</definedName>
    <definedName name="_Toc472327096" localSheetId="3">Отчет_март!$A$2</definedName>
    <definedName name="_Toc472327096" localSheetId="2">Отчет_февраль!$A$2</definedName>
    <definedName name="_Toc472327096" localSheetId="1">Отчет_январь!$A$2</definedName>
    <definedName name="M">год!$B$2:$B$13</definedName>
    <definedName name="sub_11000_1">#N/A</definedName>
    <definedName name="sub_11011_1">#N/A</definedName>
    <definedName name="sub_12000_2" localSheetId="4">!#REF!</definedName>
    <definedName name="sub_12000_2" localSheetId="5">!#REF!</definedName>
    <definedName name="sub_12000_2" localSheetId="8">!#REF!</definedName>
    <definedName name="sub_12000_2" localSheetId="9">!#REF!</definedName>
    <definedName name="sub_12000_2" localSheetId="3">!#REF!</definedName>
    <definedName name="sub_12000_2">!#REF!</definedName>
    <definedName name="sub_22301" localSheetId="18">орг_прич!$B$4</definedName>
    <definedName name="sub_22302" localSheetId="18">орг_прич!$B$5</definedName>
    <definedName name="sub_22303" localSheetId="18">орг_прич!$B$6</definedName>
    <definedName name="sub_22304" localSheetId="18">орг_прич!$B$7</definedName>
    <definedName name="sub_22305" localSheetId="18">орг_прич!$B$8</definedName>
    <definedName name="sub_22306" localSheetId="18">орг_прич!$B$9</definedName>
    <definedName name="sub_22307" localSheetId="18">орг_прич!$B$10</definedName>
    <definedName name="sub_22308" localSheetId="18">орг_прич!$B$15</definedName>
    <definedName name="sub_22309" localSheetId="18">орг_прич!$B$21</definedName>
    <definedName name="sub_22310" localSheetId="18">орг_прич!$B$25</definedName>
    <definedName name="sub_22311" localSheetId="18">орг_прич!$B$26</definedName>
    <definedName name="sub_22312" localSheetId="18">орг_прич!$B$27</definedName>
    <definedName name="sub_223122" localSheetId="18">орг_прич!$B$29</definedName>
    <definedName name="sub_223123" localSheetId="18">орг_прич!$B$30</definedName>
    <definedName name="sub_223124" localSheetId="18">орг_прич!$B$31</definedName>
    <definedName name="sub_223125" localSheetId="18">орг_прич!$B$32</definedName>
    <definedName name="sub_22313" localSheetId="18">орг_прич!$B$33</definedName>
    <definedName name="sub_223131" localSheetId="18">орг_прич!$B$34</definedName>
    <definedName name="sub_223132" localSheetId="18">орг_прич!$B$35</definedName>
    <definedName name="sub_223133" localSheetId="18">орг_прич!$B$36</definedName>
    <definedName name="sub_223134" localSheetId="18">орг_прич!$B$37</definedName>
    <definedName name="sub_22314" localSheetId="18">орг_прич!$B$38</definedName>
    <definedName name="sub_22371" localSheetId="18">орг_прич!$B$11</definedName>
    <definedName name="sub_22372" localSheetId="18">орг_прич!$B$12</definedName>
    <definedName name="sub_22373" localSheetId="18">орг_прич!$B$13</definedName>
    <definedName name="sub_22374" localSheetId="18">орг_прич!$B$14</definedName>
    <definedName name="sub_22381" localSheetId="18">орг_прич!$B$16</definedName>
    <definedName name="sub_22382" localSheetId="18">орг_прич!$B$17</definedName>
    <definedName name="sub_22383" localSheetId="18">орг_прич!$B$18</definedName>
    <definedName name="sub_22384" localSheetId="18">орг_прич!$B$19</definedName>
    <definedName name="sub_22385" localSheetId="18">орг_прич!$B$20</definedName>
    <definedName name="sub_22391" localSheetId="18">орг_прич!$B$22</definedName>
    <definedName name="sub_22392" localSheetId="18">орг_прич!$B$23</definedName>
    <definedName name="sub_22393" localSheetId="18">орг_прич!$B$24</definedName>
    <definedName name="sub_22400" localSheetId="17">тех_прич!$B$2</definedName>
    <definedName name="sub_22401" localSheetId="17">тех_прич!$B$5</definedName>
    <definedName name="sub_22402" localSheetId="17">тех_прич!$B$6</definedName>
    <definedName name="sub_22403" localSheetId="17">тех_прич!$B$7</definedName>
    <definedName name="sub_22404" localSheetId="17">тех_прич!$B$8</definedName>
    <definedName name="sub_22405" localSheetId="17">тех_прич!$B$9</definedName>
    <definedName name="sub_22406" localSheetId="17">тех_прич!$B$10</definedName>
    <definedName name="sub_22407" localSheetId="17">тех_прич!$B$11</definedName>
    <definedName name="sub_22408" localSheetId="17">тех_прич!$B$12</definedName>
    <definedName name="sub_22409" localSheetId="17">тех_прич!$B$13</definedName>
    <definedName name="sub_22410" localSheetId="17">тех_прич!$B$14</definedName>
    <definedName name="sub_22411" localSheetId="17">тех_прич!$B$15</definedName>
    <definedName name="sub_22412" localSheetId="17">тех_прич!$B$16</definedName>
    <definedName name="sub_22413" localSheetId="17">тех_прич!$B$17</definedName>
    <definedName name="sub_22414" localSheetId="17">тех_прич!$B$18</definedName>
    <definedName name="sub_22415" localSheetId="17">тех_прич!$B$19</definedName>
    <definedName name="sub_22416" localSheetId="17">тех_прич!$B$20</definedName>
    <definedName name="sub_22417" localSheetId="17">тех_прич!$B$21</definedName>
    <definedName name="sub_22418" localSheetId="17">тех_прич!$B$22</definedName>
    <definedName name="sub_22419" localSheetId="17">тех_прич!$B$23</definedName>
    <definedName name="sub_22420" localSheetId="17">тех_прич!$B$24</definedName>
    <definedName name="sub_22421" localSheetId="17">тех_прич!$B$25</definedName>
    <definedName name="sub_229121" localSheetId="18">орг_прич!$B$28</definedName>
    <definedName name="Кв" localSheetId="4">!#REF!</definedName>
    <definedName name="Кв" localSheetId="5">!#REF!</definedName>
    <definedName name="Кв" localSheetId="8">!#REF!</definedName>
    <definedName name="Кв" localSheetId="9">!#REF!</definedName>
    <definedName name="Кв" localSheetId="3">!#REF!</definedName>
    <definedName name="Кв">!#REF!</definedName>
    <definedName name="Кн" localSheetId="4">!#REF!</definedName>
    <definedName name="Кн" localSheetId="5">!#REF!</definedName>
    <definedName name="Кн" localSheetId="8">!#REF!</definedName>
    <definedName name="Кн" localSheetId="9">!#REF!</definedName>
    <definedName name="Кн" localSheetId="3">!#REF!</definedName>
    <definedName name="Кн">!#REF!</definedName>
    <definedName name="Рсрi" localSheetId="4">!#REF!</definedName>
    <definedName name="Рсрi" localSheetId="5">!#REF!</definedName>
    <definedName name="Рсрi" localSheetId="8">!#REF!</definedName>
    <definedName name="Рсрi" localSheetId="9">!#REF!</definedName>
    <definedName name="Рсрi" localSheetId="3">!#REF!</definedName>
    <definedName name="Рсрi">!#REF!</definedName>
  </definedNames>
  <calcPr calcId="124519" iterateDelta="1E-4"/>
</workbook>
</file>

<file path=xl/calcChain.xml><?xml version="1.0" encoding="utf-8"?>
<calcChain xmlns="http://schemas.openxmlformats.org/spreadsheetml/2006/main">
  <c r="X11" i="4"/>
  <c r="A126" i="8"/>
  <c r="B126"/>
  <c r="C126"/>
  <c r="D126"/>
  <c r="E126"/>
  <c r="F126"/>
  <c r="G126"/>
  <c r="H126"/>
  <c r="I126"/>
  <c r="J126"/>
  <c r="K126"/>
  <c r="L126"/>
  <c r="M126"/>
  <c r="N126"/>
  <c r="O126"/>
  <c r="P126"/>
  <c r="Q126"/>
  <c r="R126"/>
  <c r="S126"/>
  <c r="T126"/>
  <c r="U126"/>
  <c r="V126"/>
  <c r="W126"/>
  <c r="X126"/>
  <c r="Y126"/>
  <c r="Z126"/>
  <c r="AA126"/>
  <c r="A127"/>
  <c r="B127"/>
  <c r="C127"/>
  <c r="D127"/>
  <c r="E127"/>
  <c r="F127"/>
  <c r="G127"/>
  <c r="H127"/>
  <c r="I127"/>
  <c r="J127"/>
  <c r="K127"/>
  <c r="L127"/>
  <c r="M127"/>
  <c r="N127"/>
  <c r="O127"/>
  <c r="P127"/>
  <c r="Q127"/>
  <c r="R127"/>
  <c r="S127"/>
  <c r="T127"/>
  <c r="U127"/>
  <c r="V127"/>
  <c r="W127"/>
  <c r="X127"/>
  <c r="Y127"/>
  <c r="Z127"/>
  <c r="AA127"/>
  <c r="A128"/>
  <c r="B128"/>
  <c r="C128"/>
  <c r="D128"/>
  <c r="E128"/>
  <c r="F128"/>
  <c r="G128"/>
  <c r="H128"/>
  <c r="I128"/>
  <c r="J128"/>
  <c r="K128"/>
  <c r="L128"/>
  <c r="M128"/>
  <c r="N128"/>
  <c r="O128"/>
  <c r="P128"/>
  <c r="Q128"/>
  <c r="R128"/>
  <c r="S128"/>
  <c r="T128"/>
  <c r="U128"/>
  <c r="V128"/>
  <c r="W128"/>
  <c r="X128"/>
  <c r="Y128"/>
  <c r="Z128"/>
  <c r="AA128"/>
  <c r="A129"/>
  <c r="B129"/>
  <c r="C129"/>
  <c r="D129"/>
  <c r="E129"/>
  <c r="F129"/>
  <c r="G129"/>
  <c r="H129"/>
  <c r="I129"/>
  <c r="J129"/>
  <c r="K129"/>
  <c r="L129"/>
  <c r="M129"/>
  <c r="N129"/>
  <c r="O129"/>
  <c r="P129"/>
  <c r="Q129"/>
  <c r="R129"/>
  <c r="S129"/>
  <c r="T129"/>
  <c r="U129"/>
  <c r="V129"/>
  <c r="W129"/>
  <c r="X129"/>
  <c r="Y129"/>
  <c r="Z129"/>
  <c r="AA129"/>
  <c r="A130"/>
  <c r="B130"/>
  <c r="C130"/>
  <c r="D130"/>
  <c r="E130"/>
  <c r="F130"/>
  <c r="G130"/>
  <c r="H130"/>
  <c r="I130"/>
  <c r="J130"/>
  <c r="K130"/>
  <c r="L130"/>
  <c r="M130"/>
  <c r="N130"/>
  <c r="O130"/>
  <c r="P130"/>
  <c r="Q130"/>
  <c r="R130"/>
  <c r="S130"/>
  <c r="T130"/>
  <c r="U130"/>
  <c r="V130"/>
  <c r="W130"/>
  <c r="X130"/>
  <c r="Y130"/>
  <c r="Z130"/>
  <c r="AA130"/>
  <c r="A131"/>
  <c r="B131"/>
  <c r="C131"/>
  <c r="D131"/>
  <c r="E131"/>
  <c r="F131"/>
  <c r="G131"/>
  <c r="H131"/>
  <c r="I131"/>
  <c r="J131"/>
  <c r="K131"/>
  <c r="L131"/>
  <c r="M131"/>
  <c r="N131"/>
  <c r="O131"/>
  <c r="P131"/>
  <c r="Q131"/>
  <c r="R131"/>
  <c r="S131"/>
  <c r="T131"/>
  <c r="U131"/>
  <c r="V131"/>
  <c r="W131"/>
  <c r="X131"/>
  <c r="Y131"/>
  <c r="Z131"/>
  <c r="AA131"/>
  <c r="A132"/>
  <c r="B132"/>
  <c r="C132"/>
  <c r="D132"/>
  <c r="E132"/>
  <c r="F132"/>
  <c r="G132"/>
  <c r="H132"/>
  <c r="I132"/>
  <c r="J132"/>
  <c r="K132"/>
  <c r="L132"/>
  <c r="M132"/>
  <c r="N132"/>
  <c r="O132"/>
  <c r="P132"/>
  <c r="Q132"/>
  <c r="R132"/>
  <c r="S132"/>
  <c r="T132"/>
  <c r="U132"/>
  <c r="V132"/>
  <c r="W132"/>
  <c r="X132"/>
  <c r="Y132"/>
  <c r="Z132"/>
  <c r="AA132"/>
  <c r="A133"/>
  <c r="B133"/>
  <c r="C133"/>
  <c r="D133"/>
  <c r="E133"/>
  <c r="F133"/>
  <c r="G133"/>
  <c r="H133"/>
  <c r="I133"/>
  <c r="J133"/>
  <c r="K133"/>
  <c r="L133"/>
  <c r="M133"/>
  <c r="N133"/>
  <c r="O133"/>
  <c r="P133"/>
  <c r="Q133"/>
  <c r="R133"/>
  <c r="S133"/>
  <c r="T133"/>
  <c r="U133"/>
  <c r="V133"/>
  <c r="W133"/>
  <c r="X133"/>
  <c r="Y133"/>
  <c r="Z133"/>
  <c r="AA133"/>
  <c r="A134"/>
  <c r="B134"/>
  <c r="C134"/>
  <c r="D134"/>
  <c r="E134"/>
  <c r="F134"/>
  <c r="G134"/>
  <c r="H134"/>
  <c r="I134"/>
  <c r="J134"/>
  <c r="K134"/>
  <c r="L134"/>
  <c r="M134"/>
  <c r="N134"/>
  <c r="O134"/>
  <c r="P134"/>
  <c r="Q134"/>
  <c r="R134"/>
  <c r="S134"/>
  <c r="T134"/>
  <c r="U134"/>
  <c r="V134"/>
  <c r="W134"/>
  <c r="X134"/>
  <c r="Y134"/>
  <c r="Z134"/>
  <c r="AA134"/>
  <c r="A135"/>
  <c r="B135"/>
  <c r="C135"/>
  <c r="D135"/>
  <c r="E135"/>
  <c r="F135"/>
  <c r="G135"/>
  <c r="H135"/>
  <c r="I135"/>
  <c r="J135"/>
  <c r="K135"/>
  <c r="L135"/>
  <c r="M135"/>
  <c r="N135"/>
  <c r="O135"/>
  <c r="P135"/>
  <c r="Q135"/>
  <c r="R135"/>
  <c r="S135"/>
  <c r="T135"/>
  <c r="U135"/>
  <c r="V135"/>
  <c r="W135"/>
  <c r="X135"/>
  <c r="Y135"/>
  <c r="Z135"/>
  <c r="AA135"/>
  <c r="A136"/>
  <c r="B136"/>
  <c r="C136"/>
  <c r="D136"/>
  <c r="E136"/>
  <c r="F136"/>
  <c r="G136"/>
  <c r="H136"/>
  <c r="I136"/>
  <c r="J136"/>
  <c r="K136"/>
  <c r="L136"/>
  <c r="M136"/>
  <c r="N136"/>
  <c r="O136"/>
  <c r="P136"/>
  <c r="Q136"/>
  <c r="R136"/>
  <c r="S136"/>
  <c r="T136"/>
  <c r="U136"/>
  <c r="V136"/>
  <c r="W136"/>
  <c r="X136"/>
  <c r="Y136"/>
  <c r="Z136"/>
  <c r="AA136"/>
  <c r="A137"/>
  <c r="B137"/>
  <c r="C137"/>
  <c r="D137"/>
  <c r="E137"/>
  <c r="F137"/>
  <c r="G137"/>
  <c r="H137"/>
  <c r="I137"/>
  <c r="J137"/>
  <c r="K137"/>
  <c r="L137"/>
  <c r="M137"/>
  <c r="N137"/>
  <c r="O137"/>
  <c r="P137"/>
  <c r="Q137"/>
  <c r="R137"/>
  <c r="S137"/>
  <c r="T137"/>
  <c r="U137"/>
  <c r="V137"/>
  <c r="W137"/>
  <c r="X137"/>
  <c r="Y137"/>
  <c r="Z137"/>
  <c r="AA137"/>
  <c r="B125"/>
  <c r="C125"/>
  <c r="D125"/>
  <c r="E125"/>
  <c r="F125"/>
  <c r="G125"/>
  <c r="H125"/>
  <c r="I125"/>
  <c r="J125"/>
  <c r="K125"/>
  <c r="L125"/>
  <c r="M125"/>
  <c r="N125"/>
  <c r="O125"/>
  <c r="P125"/>
  <c r="Q125"/>
  <c r="R125"/>
  <c r="S125"/>
  <c r="T125"/>
  <c r="U125"/>
  <c r="V125"/>
  <c r="W125"/>
  <c r="X125"/>
  <c r="Y125"/>
  <c r="Z125"/>
  <c r="AA125"/>
  <c r="A125"/>
  <c r="A123"/>
  <c r="B123"/>
  <c r="C123"/>
  <c r="D123"/>
  <c r="E123"/>
  <c r="F123"/>
  <c r="G123"/>
  <c r="H123"/>
  <c r="I123"/>
  <c r="J123"/>
  <c r="K123"/>
  <c r="L123"/>
  <c r="M123"/>
  <c r="N123"/>
  <c r="O123"/>
  <c r="P123"/>
  <c r="Q123"/>
  <c r="R123"/>
  <c r="S123"/>
  <c r="T123"/>
  <c r="U123"/>
  <c r="V123"/>
  <c r="W123"/>
  <c r="X123"/>
  <c r="Y123"/>
  <c r="Z123"/>
  <c r="AA123"/>
  <c r="A124"/>
  <c r="B124"/>
  <c r="C124"/>
  <c r="D124"/>
  <c r="E124"/>
  <c r="F124"/>
  <c r="G124"/>
  <c r="H124"/>
  <c r="I124"/>
  <c r="J124"/>
  <c r="K124"/>
  <c r="L124"/>
  <c r="M124"/>
  <c r="N124"/>
  <c r="O124"/>
  <c r="P124"/>
  <c r="Q124"/>
  <c r="R124"/>
  <c r="S124"/>
  <c r="T124"/>
  <c r="U124"/>
  <c r="V124"/>
  <c r="W124"/>
  <c r="X124"/>
  <c r="Y124"/>
  <c r="Z124"/>
  <c r="AA124"/>
  <c r="A112"/>
  <c r="B112"/>
  <c r="C112"/>
  <c r="D112"/>
  <c r="E112"/>
  <c r="F112"/>
  <c r="G112"/>
  <c r="H112"/>
  <c r="I112"/>
  <c r="J112"/>
  <c r="K112"/>
  <c r="L112"/>
  <c r="M112"/>
  <c r="N112"/>
  <c r="O112"/>
  <c r="P112"/>
  <c r="Q112"/>
  <c r="R112"/>
  <c r="S112"/>
  <c r="T112"/>
  <c r="U112"/>
  <c r="V112"/>
  <c r="W112"/>
  <c r="X112"/>
  <c r="Y112"/>
  <c r="Z112"/>
  <c r="AA112"/>
  <c r="A113"/>
  <c r="B113"/>
  <c r="C113"/>
  <c r="D113"/>
  <c r="E113"/>
  <c r="F113"/>
  <c r="G113"/>
  <c r="H113"/>
  <c r="I113"/>
  <c r="J113"/>
  <c r="K113"/>
  <c r="L113"/>
  <c r="M113"/>
  <c r="N113"/>
  <c r="O113"/>
  <c r="P113"/>
  <c r="Q113"/>
  <c r="R113"/>
  <c r="S113"/>
  <c r="T113"/>
  <c r="U113"/>
  <c r="V113"/>
  <c r="W113"/>
  <c r="X113"/>
  <c r="Y113"/>
  <c r="Z113"/>
  <c r="AA113"/>
  <c r="A114"/>
  <c r="B114"/>
  <c r="C114"/>
  <c r="D114"/>
  <c r="E114"/>
  <c r="F114"/>
  <c r="G114"/>
  <c r="H114"/>
  <c r="I114"/>
  <c r="J114"/>
  <c r="K114"/>
  <c r="L114"/>
  <c r="M114"/>
  <c r="N114"/>
  <c r="O114"/>
  <c r="P114"/>
  <c r="Q114"/>
  <c r="R114"/>
  <c r="S114"/>
  <c r="T114"/>
  <c r="U114"/>
  <c r="V114"/>
  <c r="W114"/>
  <c r="X114"/>
  <c r="Y114"/>
  <c r="Z114"/>
  <c r="AA114"/>
  <c r="A115"/>
  <c r="B115"/>
  <c r="C115"/>
  <c r="D115"/>
  <c r="E115"/>
  <c r="F115"/>
  <c r="G115"/>
  <c r="H115"/>
  <c r="I115"/>
  <c r="J115"/>
  <c r="K115"/>
  <c r="L115"/>
  <c r="M115"/>
  <c r="N115"/>
  <c r="O115"/>
  <c r="P115"/>
  <c r="Q115"/>
  <c r="R115"/>
  <c r="S115"/>
  <c r="T115"/>
  <c r="U115"/>
  <c r="V115"/>
  <c r="W115"/>
  <c r="X115"/>
  <c r="Y115"/>
  <c r="Z115"/>
  <c r="AA115"/>
  <c r="A116"/>
  <c r="B116"/>
  <c r="C116"/>
  <c r="D116"/>
  <c r="E116"/>
  <c r="F116"/>
  <c r="G116"/>
  <c r="H116"/>
  <c r="I116"/>
  <c r="J116"/>
  <c r="K116"/>
  <c r="L116"/>
  <c r="M116"/>
  <c r="N116"/>
  <c r="O116"/>
  <c r="P116"/>
  <c r="Q116"/>
  <c r="R116"/>
  <c r="S116"/>
  <c r="T116"/>
  <c r="U116"/>
  <c r="V116"/>
  <c r="W116"/>
  <c r="X116"/>
  <c r="Y116"/>
  <c r="Z116"/>
  <c r="AA116"/>
  <c r="A117"/>
  <c r="B117"/>
  <c r="C117"/>
  <c r="D117"/>
  <c r="E117"/>
  <c r="F117"/>
  <c r="G117"/>
  <c r="H117"/>
  <c r="I117"/>
  <c r="J117"/>
  <c r="K117"/>
  <c r="L117"/>
  <c r="M117"/>
  <c r="N117"/>
  <c r="O117"/>
  <c r="P117"/>
  <c r="Q117"/>
  <c r="R117"/>
  <c r="S117"/>
  <c r="T117"/>
  <c r="U117"/>
  <c r="V117"/>
  <c r="W117"/>
  <c r="X117"/>
  <c r="Y117"/>
  <c r="Z117"/>
  <c r="AA117"/>
  <c r="A118"/>
  <c r="B118"/>
  <c r="C118"/>
  <c r="D118"/>
  <c r="E118"/>
  <c r="F118"/>
  <c r="G118"/>
  <c r="H118"/>
  <c r="I118"/>
  <c r="J118"/>
  <c r="K118"/>
  <c r="L118"/>
  <c r="M118"/>
  <c r="N118"/>
  <c r="O118"/>
  <c r="P118"/>
  <c r="Q118"/>
  <c r="R118"/>
  <c r="S118"/>
  <c r="T118"/>
  <c r="U118"/>
  <c r="V118"/>
  <c r="W118"/>
  <c r="X118"/>
  <c r="Y118"/>
  <c r="Z118"/>
  <c r="AA118"/>
  <c r="A119"/>
  <c r="B119"/>
  <c r="C119"/>
  <c r="D119"/>
  <c r="E119"/>
  <c r="F119"/>
  <c r="G119"/>
  <c r="H119"/>
  <c r="I119"/>
  <c r="J119"/>
  <c r="K119"/>
  <c r="L119"/>
  <c r="M119"/>
  <c r="N119"/>
  <c r="O119"/>
  <c r="P119"/>
  <c r="Q119"/>
  <c r="R119"/>
  <c r="S119"/>
  <c r="T119"/>
  <c r="U119"/>
  <c r="V119"/>
  <c r="W119"/>
  <c r="X119"/>
  <c r="Y119"/>
  <c r="Z119"/>
  <c r="AA119"/>
  <c r="A120"/>
  <c r="B120"/>
  <c r="C120"/>
  <c r="D120"/>
  <c r="E120"/>
  <c r="F120"/>
  <c r="G120"/>
  <c r="H120"/>
  <c r="I120"/>
  <c r="J120"/>
  <c r="K120"/>
  <c r="L120"/>
  <c r="M120"/>
  <c r="N120"/>
  <c r="O120"/>
  <c r="P120"/>
  <c r="Q120"/>
  <c r="R120"/>
  <c r="S120"/>
  <c r="T120"/>
  <c r="U120"/>
  <c r="V120"/>
  <c r="W120"/>
  <c r="X120"/>
  <c r="Y120"/>
  <c r="Z120"/>
  <c r="AA120"/>
  <c r="A121"/>
  <c r="B121"/>
  <c r="C121"/>
  <c r="D121"/>
  <c r="E121"/>
  <c r="F121"/>
  <c r="G121"/>
  <c r="H121"/>
  <c r="I121"/>
  <c r="J121"/>
  <c r="K121"/>
  <c r="L121"/>
  <c r="M121"/>
  <c r="N121"/>
  <c r="O121"/>
  <c r="P121"/>
  <c r="Q121"/>
  <c r="R121"/>
  <c r="S121"/>
  <c r="T121"/>
  <c r="U121"/>
  <c r="V121"/>
  <c r="W121"/>
  <c r="X121"/>
  <c r="Y121"/>
  <c r="Z121"/>
  <c r="AA121"/>
  <c r="A122"/>
  <c r="B122"/>
  <c r="C122"/>
  <c r="D122"/>
  <c r="E122"/>
  <c r="F122"/>
  <c r="G122"/>
  <c r="H122"/>
  <c r="I122"/>
  <c r="J122"/>
  <c r="K122"/>
  <c r="L122"/>
  <c r="M122"/>
  <c r="N122"/>
  <c r="O122"/>
  <c r="P122"/>
  <c r="Q122"/>
  <c r="R122"/>
  <c r="S122"/>
  <c r="T122"/>
  <c r="U122"/>
  <c r="V122"/>
  <c r="W122"/>
  <c r="X122"/>
  <c r="Y122"/>
  <c r="Z122"/>
  <c r="AA122"/>
  <c r="B111"/>
  <c r="C111"/>
  <c r="D111"/>
  <c r="E111"/>
  <c r="F111"/>
  <c r="G111"/>
  <c r="H111"/>
  <c r="I111"/>
  <c r="J111"/>
  <c r="K111"/>
  <c r="L111"/>
  <c r="M111"/>
  <c r="N111"/>
  <c r="O111"/>
  <c r="P111"/>
  <c r="Q111"/>
  <c r="R111"/>
  <c r="S111"/>
  <c r="T111"/>
  <c r="U111"/>
  <c r="V111"/>
  <c r="W111"/>
  <c r="X111"/>
  <c r="Y111"/>
  <c r="Z111"/>
  <c r="AA111"/>
  <c r="A111"/>
  <c r="A106"/>
  <c r="B106"/>
  <c r="C106"/>
  <c r="D106"/>
  <c r="E106"/>
  <c r="F106"/>
  <c r="G106"/>
  <c r="H106"/>
  <c r="I106"/>
  <c r="J106"/>
  <c r="K106"/>
  <c r="L106"/>
  <c r="M106"/>
  <c r="N106"/>
  <c r="O106"/>
  <c r="P106"/>
  <c r="Q106"/>
  <c r="R106"/>
  <c r="S106"/>
  <c r="T106"/>
  <c r="U106"/>
  <c r="V106"/>
  <c r="W106"/>
  <c r="X106"/>
  <c r="Y106"/>
  <c r="Z106"/>
  <c r="AA106"/>
  <c r="A107"/>
  <c r="B107"/>
  <c r="C107"/>
  <c r="D107"/>
  <c r="E107"/>
  <c r="F107"/>
  <c r="G107"/>
  <c r="H107"/>
  <c r="I107"/>
  <c r="J107"/>
  <c r="K107"/>
  <c r="L107"/>
  <c r="M107"/>
  <c r="N107"/>
  <c r="O107"/>
  <c r="P107"/>
  <c r="Q107"/>
  <c r="R107"/>
  <c r="S107"/>
  <c r="T107"/>
  <c r="U107"/>
  <c r="V107"/>
  <c r="W107"/>
  <c r="X107"/>
  <c r="Y107"/>
  <c r="Z107"/>
  <c r="AA107"/>
  <c r="A108"/>
  <c r="B108"/>
  <c r="C108"/>
  <c r="D108"/>
  <c r="E108"/>
  <c r="F108"/>
  <c r="G108"/>
  <c r="H108"/>
  <c r="I108"/>
  <c r="J108"/>
  <c r="K108"/>
  <c r="L108"/>
  <c r="M108"/>
  <c r="N108"/>
  <c r="O108"/>
  <c r="P108"/>
  <c r="Q108"/>
  <c r="R108"/>
  <c r="S108"/>
  <c r="T108"/>
  <c r="U108"/>
  <c r="V108"/>
  <c r="W108"/>
  <c r="X108"/>
  <c r="Y108"/>
  <c r="Z108"/>
  <c r="AA108"/>
  <c r="A109"/>
  <c r="B109"/>
  <c r="C109"/>
  <c r="D109"/>
  <c r="E109"/>
  <c r="F109"/>
  <c r="G109"/>
  <c r="H109"/>
  <c r="I109"/>
  <c r="J109"/>
  <c r="K109"/>
  <c r="L109"/>
  <c r="M109"/>
  <c r="N109"/>
  <c r="O109"/>
  <c r="P109"/>
  <c r="Q109"/>
  <c r="R109"/>
  <c r="S109"/>
  <c r="T109"/>
  <c r="U109"/>
  <c r="V109"/>
  <c r="W109"/>
  <c r="X109"/>
  <c r="Y109"/>
  <c r="Z109"/>
  <c r="AA109"/>
  <c r="A110"/>
  <c r="B110"/>
  <c r="C110"/>
  <c r="D110"/>
  <c r="E110"/>
  <c r="F110"/>
  <c r="G110"/>
  <c r="H110"/>
  <c r="I110"/>
  <c r="J110"/>
  <c r="K110"/>
  <c r="L110"/>
  <c r="M110"/>
  <c r="N110"/>
  <c r="O110"/>
  <c r="P110"/>
  <c r="Q110"/>
  <c r="R110"/>
  <c r="S110"/>
  <c r="T110"/>
  <c r="U110"/>
  <c r="V110"/>
  <c r="W110"/>
  <c r="X110"/>
  <c r="Y110"/>
  <c r="Z110"/>
  <c r="AA110"/>
  <c r="A94"/>
  <c r="B94"/>
  <c r="C94"/>
  <c r="D94"/>
  <c r="E94"/>
  <c r="F94"/>
  <c r="G94"/>
  <c r="H94"/>
  <c r="I94"/>
  <c r="J94"/>
  <c r="K94"/>
  <c r="L94"/>
  <c r="M94"/>
  <c r="N94"/>
  <c r="O94"/>
  <c r="P94"/>
  <c r="Q94"/>
  <c r="R94"/>
  <c r="S94"/>
  <c r="T94"/>
  <c r="U94"/>
  <c r="V94"/>
  <c r="W94"/>
  <c r="X94"/>
  <c r="Y94"/>
  <c r="Z94"/>
  <c r="AA94"/>
  <c r="A95"/>
  <c r="B95"/>
  <c r="C95"/>
  <c r="D95"/>
  <c r="E95"/>
  <c r="F95"/>
  <c r="G95"/>
  <c r="H95"/>
  <c r="I95"/>
  <c r="J95"/>
  <c r="K95"/>
  <c r="L95"/>
  <c r="M95"/>
  <c r="N95"/>
  <c r="O95"/>
  <c r="P95"/>
  <c r="Q95"/>
  <c r="R95"/>
  <c r="S95"/>
  <c r="T95"/>
  <c r="U95"/>
  <c r="V95"/>
  <c r="W95"/>
  <c r="X95"/>
  <c r="Y95"/>
  <c r="Z95"/>
  <c r="AA95"/>
  <c r="A96"/>
  <c r="B96"/>
  <c r="C96"/>
  <c r="D96"/>
  <c r="E96"/>
  <c r="F96"/>
  <c r="G96"/>
  <c r="H96"/>
  <c r="I96"/>
  <c r="J96"/>
  <c r="K96"/>
  <c r="L96"/>
  <c r="M96"/>
  <c r="N96"/>
  <c r="O96"/>
  <c r="P96"/>
  <c r="Q96"/>
  <c r="R96"/>
  <c r="S96"/>
  <c r="T96"/>
  <c r="U96"/>
  <c r="V96"/>
  <c r="W96"/>
  <c r="X96"/>
  <c r="Y96"/>
  <c r="Z96"/>
  <c r="AA96"/>
  <c r="A97"/>
  <c r="B97"/>
  <c r="C97"/>
  <c r="D97"/>
  <c r="E97"/>
  <c r="F97"/>
  <c r="G97"/>
  <c r="H97"/>
  <c r="I97"/>
  <c r="J97"/>
  <c r="K97"/>
  <c r="L97"/>
  <c r="M97"/>
  <c r="N97"/>
  <c r="O97"/>
  <c r="P97"/>
  <c r="Q97"/>
  <c r="R97"/>
  <c r="S97"/>
  <c r="T97"/>
  <c r="U97"/>
  <c r="V97"/>
  <c r="W97"/>
  <c r="X97"/>
  <c r="Y97"/>
  <c r="Z97"/>
  <c r="AA97"/>
  <c r="A98"/>
  <c r="B98"/>
  <c r="C98"/>
  <c r="D98"/>
  <c r="E98"/>
  <c r="F98"/>
  <c r="G98"/>
  <c r="H98"/>
  <c r="I98"/>
  <c r="J98"/>
  <c r="K98"/>
  <c r="L98"/>
  <c r="M98"/>
  <c r="N98"/>
  <c r="O98"/>
  <c r="P98"/>
  <c r="Q98"/>
  <c r="R98"/>
  <c r="S98"/>
  <c r="T98"/>
  <c r="U98"/>
  <c r="V98"/>
  <c r="W98"/>
  <c r="X98"/>
  <c r="Y98"/>
  <c r="Z98"/>
  <c r="AA98"/>
  <c r="A99"/>
  <c r="B99"/>
  <c r="C99"/>
  <c r="D99"/>
  <c r="E99"/>
  <c r="F99"/>
  <c r="G99"/>
  <c r="H99"/>
  <c r="I99"/>
  <c r="J99"/>
  <c r="K99"/>
  <c r="L99"/>
  <c r="M99"/>
  <c r="N99"/>
  <c r="O99"/>
  <c r="P99"/>
  <c r="Q99"/>
  <c r="R99"/>
  <c r="S99"/>
  <c r="T99"/>
  <c r="U99"/>
  <c r="V99"/>
  <c r="W99"/>
  <c r="X99"/>
  <c r="Y99"/>
  <c r="Z99"/>
  <c r="AA99"/>
  <c r="A100"/>
  <c r="B100"/>
  <c r="C100"/>
  <c r="D100"/>
  <c r="E100"/>
  <c r="F100"/>
  <c r="G100"/>
  <c r="H100"/>
  <c r="I100"/>
  <c r="J100"/>
  <c r="K100"/>
  <c r="L100"/>
  <c r="M100"/>
  <c r="N100"/>
  <c r="O100"/>
  <c r="P100"/>
  <c r="Q100"/>
  <c r="R100"/>
  <c r="S100"/>
  <c r="T100"/>
  <c r="U100"/>
  <c r="V100"/>
  <c r="W100"/>
  <c r="X100"/>
  <c r="Y100"/>
  <c r="Z100"/>
  <c r="AA100"/>
  <c r="A101"/>
  <c r="B101"/>
  <c r="C101"/>
  <c r="D101"/>
  <c r="E101"/>
  <c r="F101"/>
  <c r="G101"/>
  <c r="H101"/>
  <c r="I101"/>
  <c r="J101"/>
  <c r="K101"/>
  <c r="L101"/>
  <c r="M101"/>
  <c r="N101"/>
  <c r="O101"/>
  <c r="P101"/>
  <c r="Q101"/>
  <c r="R101"/>
  <c r="S101"/>
  <c r="T101"/>
  <c r="U101"/>
  <c r="V101"/>
  <c r="W101"/>
  <c r="X101"/>
  <c r="Y101"/>
  <c r="Z101"/>
  <c r="AA101"/>
  <c r="A102"/>
  <c r="B102"/>
  <c r="C102"/>
  <c r="D102"/>
  <c r="E102"/>
  <c r="F102"/>
  <c r="G102"/>
  <c r="H102"/>
  <c r="I102"/>
  <c r="J102"/>
  <c r="K102"/>
  <c r="L102"/>
  <c r="M102"/>
  <c r="N102"/>
  <c r="O102"/>
  <c r="P102"/>
  <c r="Q102"/>
  <c r="R102"/>
  <c r="S102"/>
  <c r="T102"/>
  <c r="U102"/>
  <c r="V102"/>
  <c r="W102"/>
  <c r="X102"/>
  <c r="Y102"/>
  <c r="Z102"/>
  <c r="AA102"/>
  <c r="A103"/>
  <c r="B103"/>
  <c r="C103"/>
  <c r="D103"/>
  <c r="E103"/>
  <c r="F103"/>
  <c r="G103"/>
  <c r="H103"/>
  <c r="I103"/>
  <c r="J103"/>
  <c r="K103"/>
  <c r="L103"/>
  <c r="M103"/>
  <c r="N103"/>
  <c r="O103"/>
  <c r="P103"/>
  <c r="Q103"/>
  <c r="R103"/>
  <c r="S103"/>
  <c r="T103"/>
  <c r="U103"/>
  <c r="V103"/>
  <c r="W103"/>
  <c r="X103"/>
  <c r="Y103"/>
  <c r="Z103"/>
  <c r="AA103"/>
  <c r="A104"/>
  <c r="B104"/>
  <c r="C104"/>
  <c r="D104"/>
  <c r="E104"/>
  <c r="F104"/>
  <c r="G104"/>
  <c r="H104"/>
  <c r="I104"/>
  <c r="J104"/>
  <c r="K104"/>
  <c r="L104"/>
  <c r="M104"/>
  <c r="N104"/>
  <c r="O104"/>
  <c r="P104"/>
  <c r="Q104"/>
  <c r="R104"/>
  <c r="S104"/>
  <c r="T104"/>
  <c r="U104"/>
  <c r="V104"/>
  <c r="W104"/>
  <c r="X104"/>
  <c r="Y104"/>
  <c r="Z104"/>
  <c r="AA104"/>
  <c r="A105"/>
  <c r="B105"/>
  <c r="C105"/>
  <c r="D105"/>
  <c r="E105"/>
  <c r="F105"/>
  <c r="G105"/>
  <c r="H105"/>
  <c r="I105"/>
  <c r="J105"/>
  <c r="K105"/>
  <c r="L105"/>
  <c r="M105"/>
  <c r="N105"/>
  <c r="O105"/>
  <c r="P105"/>
  <c r="Q105"/>
  <c r="R105"/>
  <c r="S105"/>
  <c r="T105"/>
  <c r="U105"/>
  <c r="V105"/>
  <c r="W105"/>
  <c r="X105"/>
  <c r="Y105"/>
  <c r="Z105"/>
  <c r="AA105"/>
  <c r="B93"/>
  <c r="C93"/>
  <c r="D93"/>
  <c r="E93"/>
  <c r="F93"/>
  <c r="G93"/>
  <c r="H93"/>
  <c r="I93"/>
  <c r="J93"/>
  <c r="K93"/>
  <c r="L93"/>
  <c r="M93"/>
  <c r="N93"/>
  <c r="O93"/>
  <c r="P93"/>
  <c r="Q93"/>
  <c r="R93"/>
  <c r="S93"/>
  <c r="T93"/>
  <c r="U93"/>
  <c r="V93"/>
  <c r="W93"/>
  <c r="X93"/>
  <c r="Y93"/>
  <c r="Z93"/>
  <c r="AA93"/>
  <c r="A93"/>
  <c r="A87"/>
  <c r="B87"/>
  <c r="C87"/>
  <c r="D87"/>
  <c r="E87"/>
  <c r="F87"/>
  <c r="G87"/>
  <c r="H87"/>
  <c r="I87"/>
  <c r="J87"/>
  <c r="K87"/>
  <c r="L87"/>
  <c r="M87"/>
  <c r="N87"/>
  <c r="O87"/>
  <c r="P87"/>
  <c r="Q87"/>
  <c r="R87"/>
  <c r="S87"/>
  <c r="T87"/>
  <c r="U87"/>
  <c r="V87"/>
  <c r="W87"/>
  <c r="X87"/>
  <c r="Y87"/>
  <c r="Z87"/>
  <c r="AA87"/>
  <c r="A88"/>
  <c r="B88"/>
  <c r="C88"/>
  <c r="D88"/>
  <c r="E88"/>
  <c r="F88"/>
  <c r="G88"/>
  <c r="H88"/>
  <c r="I88"/>
  <c r="J88"/>
  <c r="K88"/>
  <c r="L88"/>
  <c r="M88"/>
  <c r="N88"/>
  <c r="O88"/>
  <c r="P88"/>
  <c r="Q88"/>
  <c r="R88"/>
  <c r="S88"/>
  <c r="T88"/>
  <c r="U88"/>
  <c r="V88"/>
  <c r="W88"/>
  <c r="X88"/>
  <c r="Y88"/>
  <c r="Z88"/>
  <c r="AA88"/>
  <c r="A89"/>
  <c r="B89"/>
  <c r="C89"/>
  <c r="D89"/>
  <c r="E89"/>
  <c r="F89"/>
  <c r="G89"/>
  <c r="H89"/>
  <c r="I89"/>
  <c r="J89"/>
  <c r="K89"/>
  <c r="L89"/>
  <c r="M89"/>
  <c r="N89"/>
  <c r="O89"/>
  <c r="P89"/>
  <c r="Q89"/>
  <c r="R89"/>
  <c r="S89"/>
  <c r="T89"/>
  <c r="U89"/>
  <c r="V89"/>
  <c r="W89"/>
  <c r="X89"/>
  <c r="Y89"/>
  <c r="Z89"/>
  <c r="AA89"/>
  <c r="A90"/>
  <c r="B90"/>
  <c r="C90"/>
  <c r="D90"/>
  <c r="E90"/>
  <c r="F90"/>
  <c r="G90"/>
  <c r="H90"/>
  <c r="I90"/>
  <c r="J90"/>
  <c r="K90"/>
  <c r="L90"/>
  <c r="M90"/>
  <c r="N90"/>
  <c r="O90"/>
  <c r="P90"/>
  <c r="Q90"/>
  <c r="R90"/>
  <c r="S90"/>
  <c r="T90"/>
  <c r="U90"/>
  <c r="V90"/>
  <c r="W90"/>
  <c r="X90"/>
  <c r="Y90"/>
  <c r="Z90"/>
  <c r="AA90"/>
  <c r="A91"/>
  <c r="B91"/>
  <c r="C91"/>
  <c r="D91"/>
  <c r="E91"/>
  <c r="F91"/>
  <c r="G91"/>
  <c r="H91"/>
  <c r="I91"/>
  <c r="J91"/>
  <c r="K91"/>
  <c r="L91"/>
  <c r="M91"/>
  <c r="N91"/>
  <c r="O91"/>
  <c r="P91"/>
  <c r="Q91"/>
  <c r="R91"/>
  <c r="S91"/>
  <c r="T91"/>
  <c r="U91"/>
  <c r="V91"/>
  <c r="W91"/>
  <c r="X91"/>
  <c r="Y91"/>
  <c r="Z91"/>
  <c r="AA91"/>
  <c r="A92"/>
  <c r="B92"/>
  <c r="C92"/>
  <c r="D92"/>
  <c r="E92"/>
  <c r="F92"/>
  <c r="G92"/>
  <c r="H92"/>
  <c r="I92"/>
  <c r="J92"/>
  <c r="K92"/>
  <c r="L92"/>
  <c r="M92"/>
  <c r="N92"/>
  <c r="O92"/>
  <c r="P92"/>
  <c r="Q92"/>
  <c r="R92"/>
  <c r="S92"/>
  <c r="T92"/>
  <c r="U92"/>
  <c r="V92"/>
  <c r="W92"/>
  <c r="X92"/>
  <c r="Y92"/>
  <c r="Z92"/>
  <c r="AA92"/>
  <c r="A77"/>
  <c r="B77"/>
  <c r="C77"/>
  <c r="D77"/>
  <c r="E77"/>
  <c r="F77"/>
  <c r="G77"/>
  <c r="H77"/>
  <c r="I77"/>
  <c r="J77"/>
  <c r="K77"/>
  <c r="L77"/>
  <c r="M77"/>
  <c r="N77"/>
  <c r="O77"/>
  <c r="P77"/>
  <c r="Q77"/>
  <c r="R77"/>
  <c r="S77"/>
  <c r="T77"/>
  <c r="U77"/>
  <c r="V77"/>
  <c r="W77"/>
  <c r="X77"/>
  <c r="Y77"/>
  <c r="Z77"/>
  <c r="AA77"/>
  <c r="A78"/>
  <c r="B78"/>
  <c r="C78"/>
  <c r="D78"/>
  <c r="E78"/>
  <c r="F78"/>
  <c r="G78"/>
  <c r="H78"/>
  <c r="I78"/>
  <c r="J78"/>
  <c r="K78"/>
  <c r="L78"/>
  <c r="M78"/>
  <c r="N78"/>
  <c r="O78"/>
  <c r="P78"/>
  <c r="Q78"/>
  <c r="R78"/>
  <c r="S78"/>
  <c r="T78"/>
  <c r="U78"/>
  <c r="V78"/>
  <c r="W78"/>
  <c r="X78"/>
  <c r="Y78"/>
  <c r="Z78"/>
  <c r="AA78"/>
  <c r="A79"/>
  <c r="B79"/>
  <c r="C79"/>
  <c r="D79"/>
  <c r="E79"/>
  <c r="F79"/>
  <c r="G79"/>
  <c r="H79"/>
  <c r="I79"/>
  <c r="J79"/>
  <c r="K79"/>
  <c r="L79"/>
  <c r="M79"/>
  <c r="N79"/>
  <c r="O79"/>
  <c r="P79"/>
  <c r="Q79"/>
  <c r="R79"/>
  <c r="S79"/>
  <c r="T79"/>
  <c r="U79"/>
  <c r="V79"/>
  <c r="W79"/>
  <c r="X79"/>
  <c r="Y79"/>
  <c r="Z79"/>
  <c r="AA79"/>
  <c r="A80"/>
  <c r="B80"/>
  <c r="C80"/>
  <c r="D80"/>
  <c r="E80"/>
  <c r="F80"/>
  <c r="G80"/>
  <c r="H80"/>
  <c r="I80"/>
  <c r="J80"/>
  <c r="K80"/>
  <c r="L80"/>
  <c r="M80"/>
  <c r="N80"/>
  <c r="O80"/>
  <c r="P80"/>
  <c r="Q80"/>
  <c r="R80"/>
  <c r="S80"/>
  <c r="T80"/>
  <c r="U80"/>
  <c r="V80"/>
  <c r="W80"/>
  <c r="X80"/>
  <c r="Y80"/>
  <c r="Z80"/>
  <c r="AA80"/>
  <c r="A81"/>
  <c r="B81"/>
  <c r="C81"/>
  <c r="D81"/>
  <c r="E81"/>
  <c r="F81"/>
  <c r="G81"/>
  <c r="H81"/>
  <c r="I81"/>
  <c r="J81"/>
  <c r="K81"/>
  <c r="L81"/>
  <c r="M81"/>
  <c r="N81"/>
  <c r="O81"/>
  <c r="P81"/>
  <c r="Q81"/>
  <c r="R81"/>
  <c r="S81"/>
  <c r="T81"/>
  <c r="U81"/>
  <c r="V81"/>
  <c r="W81"/>
  <c r="X81"/>
  <c r="Y81"/>
  <c r="Z81"/>
  <c r="AA81"/>
  <c r="A82"/>
  <c r="B82"/>
  <c r="C82"/>
  <c r="D82"/>
  <c r="E82"/>
  <c r="F82"/>
  <c r="G82"/>
  <c r="H82"/>
  <c r="I82"/>
  <c r="J82"/>
  <c r="K82"/>
  <c r="L82"/>
  <c r="M82"/>
  <c r="N82"/>
  <c r="O82"/>
  <c r="P82"/>
  <c r="Q82"/>
  <c r="R82"/>
  <c r="S82"/>
  <c r="T82"/>
  <c r="U82"/>
  <c r="V82"/>
  <c r="W82"/>
  <c r="X82"/>
  <c r="Y82"/>
  <c r="Z82"/>
  <c r="AA82"/>
  <c r="A83"/>
  <c r="B83"/>
  <c r="C83"/>
  <c r="D83"/>
  <c r="E83"/>
  <c r="F83"/>
  <c r="G83"/>
  <c r="H83"/>
  <c r="I83"/>
  <c r="J83"/>
  <c r="K83"/>
  <c r="L83"/>
  <c r="M83"/>
  <c r="N83"/>
  <c r="O83"/>
  <c r="P83"/>
  <c r="Q83"/>
  <c r="R83"/>
  <c r="S83"/>
  <c r="T83"/>
  <c r="U83"/>
  <c r="V83"/>
  <c r="W83"/>
  <c r="X83"/>
  <c r="Y83"/>
  <c r="Z83"/>
  <c r="AA83"/>
  <c r="A84"/>
  <c r="B84"/>
  <c r="C84"/>
  <c r="D84"/>
  <c r="E84"/>
  <c r="F84"/>
  <c r="G84"/>
  <c r="H84"/>
  <c r="I84"/>
  <c r="J84"/>
  <c r="K84"/>
  <c r="L84"/>
  <c r="M84"/>
  <c r="N84"/>
  <c r="O84"/>
  <c r="P84"/>
  <c r="Q84"/>
  <c r="R84"/>
  <c r="S84"/>
  <c r="T84"/>
  <c r="U84"/>
  <c r="V84"/>
  <c r="W84"/>
  <c r="X84"/>
  <c r="Y84"/>
  <c r="Z84"/>
  <c r="AA84"/>
  <c r="A85"/>
  <c r="B85"/>
  <c r="C85"/>
  <c r="D85"/>
  <c r="E85"/>
  <c r="F85"/>
  <c r="G85"/>
  <c r="H85"/>
  <c r="I85"/>
  <c r="J85"/>
  <c r="K85"/>
  <c r="L85"/>
  <c r="M85"/>
  <c r="N85"/>
  <c r="O85"/>
  <c r="P85"/>
  <c r="Q85"/>
  <c r="R85"/>
  <c r="S85"/>
  <c r="T85"/>
  <c r="U85"/>
  <c r="V85"/>
  <c r="W85"/>
  <c r="X85"/>
  <c r="Y85"/>
  <c r="Z85"/>
  <c r="AA85"/>
  <c r="A86"/>
  <c r="B86"/>
  <c r="C86"/>
  <c r="D86"/>
  <c r="E86"/>
  <c r="F86"/>
  <c r="G86"/>
  <c r="H86"/>
  <c r="I86"/>
  <c r="J86"/>
  <c r="K86"/>
  <c r="L86"/>
  <c r="M86"/>
  <c r="N86"/>
  <c r="O86"/>
  <c r="P86"/>
  <c r="Q86"/>
  <c r="R86"/>
  <c r="S86"/>
  <c r="T86"/>
  <c r="U86"/>
  <c r="V86"/>
  <c r="W86"/>
  <c r="X86"/>
  <c r="Y86"/>
  <c r="Z86"/>
  <c r="AA86"/>
  <c r="B76"/>
  <c r="C76"/>
  <c r="D76"/>
  <c r="E76"/>
  <c r="F76"/>
  <c r="G76"/>
  <c r="H76"/>
  <c r="I76"/>
  <c r="J76"/>
  <c r="K76"/>
  <c r="L76"/>
  <c r="M76"/>
  <c r="N76"/>
  <c r="O76"/>
  <c r="P76"/>
  <c r="Q76"/>
  <c r="R76"/>
  <c r="S76"/>
  <c r="T76"/>
  <c r="U76"/>
  <c r="V76"/>
  <c r="W76"/>
  <c r="X76"/>
  <c r="Y76"/>
  <c r="Z76"/>
  <c r="AA76"/>
  <c r="A76"/>
  <c r="A72"/>
  <c r="B72"/>
  <c r="C72"/>
  <c r="D72"/>
  <c r="E72"/>
  <c r="F72"/>
  <c r="G72"/>
  <c r="H72"/>
  <c r="I72"/>
  <c r="J72"/>
  <c r="K72"/>
  <c r="L72"/>
  <c r="M72"/>
  <c r="N72"/>
  <c r="O72"/>
  <c r="P72"/>
  <c r="Q72"/>
  <c r="R72"/>
  <c r="S72"/>
  <c r="T72"/>
  <c r="U72"/>
  <c r="V72"/>
  <c r="W72"/>
  <c r="X72"/>
  <c r="Y72"/>
  <c r="Z72"/>
  <c r="AA72"/>
  <c r="A73"/>
  <c r="B73"/>
  <c r="C73"/>
  <c r="D73"/>
  <c r="E73"/>
  <c r="F73"/>
  <c r="G73"/>
  <c r="H73"/>
  <c r="I73"/>
  <c r="J73"/>
  <c r="K73"/>
  <c r="L73"/>
  <c r="M73"/>
  <c r="N73"/>
  <c r="O73"/>
  <c r="P73"/>
  <c r="Q73"/>
  <c r="R73"/>
  <c r="S73"/>
  <c r="T73"/>
  <c r="U73"/>
  <c r="V73"/>
  <c r="W73"/>
  <c r="X73"/>
  <c r="Y73"/>
  <c r="Z73"/>
  <c r="AA73"/>
  <c r="A74"/>
  <c r="B74"/>
  <c r="C74"/>
  <c r="D74"/>
  <c r="E74"/>
  <c r="F74"/>
  <c r="G74"/>
  <c r="H74"/>
  <c r="I74"/>
  <c r="J74"/>
  <c r="K74"/>
  <c r="L74"/>
  <c r="M74"/>
  <c r="N74"/>
  <c r="O74"/>
  <c r="P74"/>
  <c r="Q74"/>
  <c r="R74"/>
  <c r="S74"/>
  <c r="T74"/>
  <c r="U74"/>
  <c r="V74"/>
  <c r="W74"/>
  <c r="X74"/>
  <c r="Y74"/>
  <c r="Z74"/>
  <c r="AA74"/>
  <c r="A75"/>
  <c r="B75"/>
  <c r="C75"/>
  <c r="D75"/>
  <c r="E75"/>
  <c r="F75"/>
  <c r="G75"/>
  <c r="H75"/>
  <c r="I75"/>
  <c r="J75"/>
  <c r="K75"/>
  <c r="L75"/>
  <c r="M75"/>
  <c r="N75"/>
  <c r="O75"/>
  <c r="P75"/>
  <c r="Q75"/>
  <c r="R75"/>
  <c r="S75"/>
  <c r="T75"/>
  <c r="U75"/>
  <c r="V75"/>
  <c r="W75"/>
  <c r="X75"/>
  <c r="Y75"/>
  <c r="Z75"/>
  <c r="AA75"/>
  <c r="A65"/>
  <c r="B65"/>
  <c r="C65"/>
  <c r="D65"/>
  <c r="E65"/>
  <c r="F65"/>
  <c r="G65"/>
  <c r="H65"/>
  <c r="I65"/>
  <c r="J65"/>
  <c r="K65"/>
  <c r="L65"/>
  <c r="M65"/>
  <c r="N65"/>
  <c r="O65"/>
  <c r="P65"/>
  <c r="Q65"/>
  <c r="R65"/>
  <c r="S65"/>
  <c r="T65"/>
  <c r="U65"/>
  <c r="V65"/>
  <c r="W65"/>
  <c r="X65"/>
  <c r="Y65"/>
  <c r="Z65"/>
  <c r="AA65"/>
  <c r="A66"/>
  <c r="B66"/>
  <c r="C66"/>
  <c r="D66"/>
  <c r="E66"/>
  <c r="F66"/>
  <c r="G66"/>
  <c r="H66"/>
  <c r="I66"/>
  <c r="J66"/>
  <c r="K66"/>
  <c r="L66"/>
  <c r="M66"/>
  <c r="N66"/>
  <c r="O66"/>
  <c r="P66"/>
  <c r="Q66"/>
  <c r="R66"/>
  <c r="S66"/>
  <c r="T66"/>
  <c r="U66"/>
  <c r="V66"/>
  <c r="W66"/>
  <c r="X66"/>
  <c r="Y66"/>
  <c r="Z66"/>
  <c r="AA66"/>
  <c r="A67"/>
  <c r="B67"/>
  <c r="C67"/>
  <c r="D67"/>
  <c r="E67"/>
  <c r="F67"/>
  <c r="G67"/>
  <c r="H67"/>
  <c r="I67"/>
  <c r="J67"/>
  <c r="K67"/>
  <c r="L67"/>
  <c r="M67"/>
  <c r="N67"/>
  <c r="O67"/>
  <c r="P67"/>
  <c r="Q67"/>
  <c r="R67"/>
  <c r="S67"/>
  <c r="T67"/>
  <c r="U67"/>
  <c r="V67"/>
  <c r="W67"/>
  <c r="X67"/>
  <c r="Y67"/>
  <c r="Z67"/>
  <c r="AA67"/>
  <c r="A68"/>
  <c r="B68"/>
  <c r="C68"/>
  <c r="D68"/>
  <c r="E68"/>
  <c r="F68"/>
  <c r="G68"/>
  <c r="H68"/>
  <c r="I68"/>
  <c r="J68"/>
  <c r="K68"/>
  <c r="L68"/>
  <c r="M68"/>
  <c r="N68"/>
  <c r="O68"/>
  <c r="P68"/>
  <c r="Q68"/>
  <c r="R68"/>
  <c r="S68"/>
  <c r="T68"/>
  <c r="U68"/>
  <c r="V68"/>
  <c r="W68"/>
  <c r="X68"/>
  <c r="Y68"/>
  <c r="Z68"/>
  <c r="AA68"/>
  <c r="A69"/>
  <c r="B69"/>
  <c r="C69"/>
  <c r="D69"/>
  <c r="E69"/>
  <c r="F69"/>
  <c r="G69"/>
  <c r="H69"/>
  <c r="I69"/>
  <c r="J69"/>
  <c r="K69"/>
  <c r="L69"/>
  <c r="M69"/>
  <c r="N69"/>
  <c r="O69"/>
  <c r="P69"/>
  <c r="Q69"/>
  <c r="R69"/>
  <c r="S69"/>
  <c r="T69"/>
  <c r="U69"/>
  <c r="V69"/>
  <c r="W69"/>
  <c r="X69"/>
  <c r="Y69"/>
  <c r="Z69"/>
  <c r="AA69"/>
  <c r="A70"/>
  <c r="B70"/>
  <c r="C70"/>
  <c r="D70"/>
  <c r="E70"/>
  <c r="F70"/>
  <c r="G70"/>
  <c r="H70"/>
  <c r="I70"/>
  <c r="J70"/>
  <c r="K70"/>
  <c r="L70"/>
  <c r="M70"/>
  <c r="N70"/>
  <c r="O70"/>
  <c r="P70"/>
  <c r="Q70"/>
  <c r="R70"/>
  <c r="S70"/>
  <c r="T70"/>
  <c r="U70"/>
  <c r="V70"/>
  <c r="W70"/>
  <c r="X70"/>
  <c r="Y70"/>
  <c r="Z70"/>
  <c r="AA70"/>
  <c r="A71"/>
  <c r="B71"/>
  <c r="C71"/>
  <c r="D71"/>
  <c r="E71"/>
  <c r="F71"/>
  <c r="G71"/>
  <c r="H71"/>
  <c r="I71"/>
  <c r="J71"/>
  <c r="K71"/>
  <c r="L71"/>
  <c r="M71"/>
  <c r="N71"/>
  <c r="O71"/>
  <c r="P71"/>
  <c r="Q71"/>
  <c r="R71"/>
  <c r="S71"/>
  <c r="T71"/>
  <c r="U71"/>
  <c r="V71"/>
  <c r="W71"/>
  <c r="X71"/>
  <c r="Y71"/>
  <c r="Z71"/>
  <c r="AA71"/>
  <c r="A54"/>
  <c r="B54"/>
  <c r="C54"/>
  <c r="D54"/>
  <c r="E54"/>
  <c r="F54"/>
  <c r="G54"/>
  <c r="H54"/>
  <c r="I54"/>
  <c r="J54"/>
  <c r="K54"/>
  <c r="L54"/>
  <c r="M54"/>
  <c r="N54"/>
  <c r="O54"/>
  <c r="P54"/>
  <c r="Q54"/>
  <c r="R54"/>
  <c r="S54"/>
  <c r="T54"/>
  <c r="U54"/>
  <c r="V54"/>
  <c r="W54"/>
  <c r="X54"/>
  <c r="Y54"/>
  <c r="Z54"/>
  <c r="AA54"/>
  <c r="A55"/>
  <c r="B55"/>
  <c r="C55"/>
  <c r="D55"/>
  <c r="E55"/>
  <c r="F55"/>
  <c r="G55"/>
  <c r="H55"/>
  <c r="I55"/>
  <c r="J55"/>
  <c r="K55"/>
  <c r="L55"/>
  <c r="M55"/>
  <c r="N55"/>
  <c r="O55"/>
  <c r="P55"/>
  <c r="Q55"/>
  <c r="R55"/>
  <c r="S55"/>
  <c r="T55"/>
  <c r="U55"/>
  <c r="V55"/>
  <c r="W55"/>
  <c r="X55"/>
  <c r="Y55"/>
  <c r="Z55"/>
  <c r="AA55"/>
  <c r="A56"/>
  <c r="B56"/>
  <c r="C56"/>
  <c r="D56"/>
  <c r="E56"/>
  <c r="F56"/>
  <c r="G56"/>
  <c r="H56"/>
  <c r="I56"/>
  <c r="J56"/>
  <c r="K56"/>
  <c r="L56"/>
  <c r="M56"/>
  <c r="N56"/>
  <c r="O56"/>
  <c r="P56"/>
  <c r="Q56"/>
  <c r="R56"/>
  <c r="S56"/>
  <c r="T56"/>
  <c r="U56"/>
  <c r="V56"/>
  <c r="W56"/>
  <c r="X56"/>
  <c r="Y56"/>
  <c r="Z56"/>
  <c r="AA56"/>
  <c r="A57"/>
  <c r="B57"/>
  <c r="C57"/>
  <c r="D57"/>
  <c r="E57"/>
  <c r="F57"/>
  <c r="G57"/>
  <c r="H57"/>
  <c r="I57"/>
  <c r="J57"/>
  <c r="K57"/>
  <c r="L57"/>
  <c r="M57"/>
  <c r="N57"/>
  <c r="O57"/>
  <c r="P57"/>
  <c r="Q57"/>
  <c r="R57"/>
  <c r="S57"/>
  <c r="T57"/>
  <c r="U57"/>
  <c r="V57"/>
  <c r="W57"/>
  <c r="X57"/>
  <c r="Y57"/>
  <c r="Z57"/>
  <c r="AA57"/>
  <c r="A58"/>
  <c r="B58"/>
  <c r="C58"/>
  <c r="D58"/>
  <c r="E58"/>
  <c r="F58"/>
  <c r="G58"/>
  <c r="H58"/>
  <c r="I58"/>
  <c r="J58"/>
  <c r="K58"/>
  <c r="L58"/>
  <c r="M58"/>
  <c r="N58"/>
  <c r="O58"/>
  <c r="P58"/>
  <c r="Q58"/>
  <c r="R58"/>
  <c r="S58"/>
  <c r="T58"/>
  <c r="U58"/>
  <c r="V58"/>
  <c r="W58"/>
  <c r="X58"/>
  <c r="Y58"/>
  <c r="Z58"/>
  <c r="AA58"/>
  <c r="A59"/>
  <c r="B59"/>
  <c r="C59"/>
  <c r="D59"/>
  <c r="E59"/>
  <c r="F59"/>
  <c r="G59"/>
  <c r="H59"/>
  <c r="I59"/>
  <c r="J59"/>
  <c r="K59"/>
  <c r="L59"/>
  <c r="M59"/>
  <c r="N59"/>
  <c r="O59"/>
  <c r="P59"/>
  <c r="Q59"/>
  <c r="R59"/>
  <c r="S59"/>
  <c r="T59"/>
  <c r="U59"/>
  <c r="V59"/>
  <c r="W59"/>
  <c r="X59"/>
  <c r="Y59"/>
  <c r="Z59"/>
  <c r="AA59"/>
  <c r="A60"/>
  <c r="B60"/>
  <c r="C60"/>
  <c r="D60"/>
  <c r="E60"/>
  <c r="F60"/>
  <c r="G60"/>
  <c r="H60"/>
  <c r="I60"/>
  <c r="J60"/>
  <c r="K60"/>
  <c r="L60"/>
  <c r="M60"/>
  <c r="N60"/>
  <c r="O60"/>
  <c r="P60"/>
  <c r="Q60"/>
  <c r="R60"/>
  <c r="S60"/>
  <c r="T60"/>
  <c r="U60"/>
  <c r="V60"/>
  <c r="W60"/>
  <c r="X60"/>
  <c r="Y60"/>
  <c r="Z60"/>
  <c r="AA60"/>
  <c r="A61"/>
  <c r="B61"/>
  <c r="C61"/>
  <c r="D61"/>
  <c r="E61"/>
  <c r="F61"/>
  <c r="G61"/>
  <c r="H61"/>
  <c r="I61"/>
  <c r="J61"/>
  <c r="K61"/>
  <c r="L61"/>
  <c r="M61"/>
  <c r="N61"/>
  <c r="O61"/>
  <c r="P61"/>
  <c r="Q61"/>
  <c r="R61"/>
  <c r="S61"/>
  <c r="T61"/>
  <c r="U61"/>
  <c r="V61"/>
  <c r="W61"/>
  <c r="X61"/>
  <c r="Y61"/>
  <c r="Z61"/>
  <c r="AA61"/>
  <c r="A62"/>
  <c r="B62"/>
  <c r="C62"/>
  <c r="D62"/>
  <c r="E62"/>
  <c r="F62"/>
  <c r="G62"/>
  <c r="H62"/>
  <c r="I62"/>
  <c r="J62"/>
  <c r="K62"/>
  <c r="L62"/>
  <c r="M62"/>
  <c r="N62"/>
  <c r="O62"/>
  <c r="P62"/>
  <c r="Q62"/>
  <c r="R62"/>
  <c r="S62"/>
  <c r="T62"/>
  <c r="U62"/>
  <c r="V62"/>
  <c r="W62"/>
  <c r="X62"/>
  <c r="Y62"/>
  <c r="Z62"/>
  <c r="AA62"/>
  <c r="A63"/>
  <c r="B63"/>
  <c r="C63"/>
  <c r="D63"/>
  <c r="E63"/>
  <c r="F63"/>
  <c r="G63"/>
  <c r="H63"/>
  <c r="I63"/>
  <c r="J63"/>
  <c r="K63"/>
  <c r="L63"/>
  <c r="M63"/>
  <c r="N63"/>
  <c r="O63"/>
  <c r="P63"/>
  <c r="Q63"/>
  <c r="R63"/>
  <c r="S63"/>
  <c r="T63"/>
  <c r="U63"/>
  <c r="V63"/>
  <c r="W63"/>
  <c r="X63"/>
  <c r="Y63"/>
  <c r="Z63"/>
  <c r="AA63"/>
  <c r="A64"/>
  <c r="B64"/>
  <c r="C64"/>
  <c r="D64"/>
  <c r="E64"/>
  <c r="F64"/>
  <c r="G64"/>
  <c r="H64"/>
  <c r="I64"/>
  <c r="J64"/>
  <c r="K64"/>
  <c r="L64"/>
  <c r="M64"/>
  <c r="N64"/>
  <c r="O64"/>
  <c r="P64"/>
  <c r="Q64"/>
  <c r="R64"/>
  <c r="S64"/>
  <c r="T64"/>
  <c r="U64"/>
  <c r="V64"/>
  <c r="W64"/>
  <c r="X64"/>
  <c r="Y64"/>
  <c r="Z64"/>
  <c r="AA64"/>
  <c r="A48"/>
  <c r="B48"/>
  <c r="C48"/>
  <c r="D48"/>
  <c r="E48"/>
  <c r="F48"/>
  <c r="G48"/>
  <c r="H48"/>
  <c r="I48"/>
  <c r="J48"/>
  <c r="K48"/>
  <c r="L48"/>
  <c r="M48"/>
  <c r="N48"/>
  <c r="O48"/>
  <c r="P48"/>
  <c r="Q48"/>
  <c r="R48"/>
  <c r="S48"/>
  <c r="T48"/>
  <c r="U48"/>
  <c r="V48"/>
  <c r="W48"/>
  <c r="X48"/>
  <c r="Y48"/>
  <c r="Z48"/>
  <c r="AA48"/>
  <c r="A49"/>
  <c r="B49"/>
  <c r="C49"/>
  <c r="D49"/>
  <c r="E49"/>
  <c r="F49"/>
  <c r="G49"/>
  <c r="H49"/>
  <c r="I49"/>
  <c r="J49"/>
  <c r="K49"/>
  <c r="L49"/>
  <c r="M49"/>
  <c r="N49"/>
  <c r="O49"/>
  <c r="P49"/>
  <c r="Q49"/>
  <c r="R49"/>
  <c r="S49"/>
  <c r="T49"/>
  <c r="U49"/>
  <c r="V49"/>
  <c r="W49"/>
  <c r="X49"/>
  <c r="Y49"/>
  <c r="Z49"/>
  <c r="AA49"/>
  <c r="A50"/>
  <c r="B50"/>
  <c r="C50"/>
  <c r="D50"/>
  <c r="E50"/>
  <c r="F50"/>
  <c r="G50"/>
  <c r="H50"/>
  <c r="I50"/>
  <c r="J50"/>
  <c r="K50"/>
  <c r="L50"/>
  <c r="M50"/>
  <c r="N50"/>
  <c r="O50"/>
  <c r="P50"/>
  <c r="Q50"/>
  <c r="R50"/>
  <c r="S50"/>
  <c r="T50"/>
  <c r="U50"/>
  <c r="V50"/>
  <c r="W50"/>
  <c r="X50"/>
  <c r="Y50"/>
  <c r="Z50"/>
  <c r="AA50"/>
  <c r="A51"/>
  <c r="B51"/>
  <c r="C51"/>
  <c r="D51"/>
  <c r="E51"/>
  <c r="F51"/>
  <c r="G51"/>
  <c r="H51"/>
  <c r="I51"/>
  <c r="J51"/>
  <c r="K51"/>
  <c r="L51"/>
  <c r="M51"/>
  <c r="N51"/>
  <c r="O51"/>
  <c r="P51"/>
  <c r="Q51"/>
  <c r="R51"/>
  <c r="S51"/>
  <c r="T51"/>
  <c r="U51"/>
  <c r="V51"/>
  <c r="W51"/>
  <c r="X51"/>
  <c r="Y51"/>
  <c r="Z51"/>
  <c r="AA51"/>
  <c r="A52"/>
  <c r="B52"/>
  <c r="C52"/>
  <c r="D52"/>
  <c r="E52"/>
  <c r="F52"/>
  <c r="G52"/>
  <c r="H52"/>
  <c r="I52"/>
  <c r="J52"/>
  <c r="K52"/>
  <c r="L52"/>
  <c r="M52"/>
  <c r="N52"/>
  <c r="O52"/>
  <c r="P52"/>
  <c r="Q52"/>
  <c r="R52"/>
  <c r="S52"/>
  <c r="T52"/>
  <c r="U52"/>
  <c r="V52"/>
  <c r="W52"/>
  <c r="X52"/>
  <c r="Y52"/>
  <c r="Z52"/>
  <c r="AA52"/>
  <c r="A53"/>
  <c r="B53"/>
  <c r="C53"/>
  <c r="D53"/>
  <c r="E53"/>
  <c r="F53"/>
  <c r="G53"/>
  <c r="H53"/>
  <c r="I53"/>
  <c r="J53"/>
  <c r="K53"/>
  <c r="L53"/>
  <c r="M53"/>
  <c r="N53"/>
  <c r="O53"/>
  <c r="P53"/>
  <c r="Q53"/>
  <c r="R53"/>
  <c r="S53"/>
  <c r="T53"/>
  <c r="U53"/>
  <c r="V53"/>
  <c r="W53"/>
  <c r="X53"/>
  <c r="Y53"/>
  <c r="Z53"/>
  <c r="AA53"/>
  <c r="B47"/>
  <c r="C47"/>
  <c r="D47"/>
  <c r="E47"/>
  <c r="F47"/>
  <c r="G47"/>
  <c r="H47"/>
  <c r="I47"/>
  <c r="J47"/>
  <c r="K47"/>
  <c r="L47"/>
  <c r="M47"/>
  <c r="N47"/>
  <c r="O47"/>
  <c r="P47"/>
  <c r="Q47"/>
  <c r="R47"/>
  <c r="S47"/>
  <c r="T47"/>
  <c r="U47"/>
  <c r="V47"/>
  <c r="W47"/>
  <c r="X47"/>
  <c r="Y47"/>
  <c r="Z47"/>
  <c r="AA47"/>
  <c r="A47"/>
  <c r="A46"/>
  <c r="C46"/>
  <c r="D46"/>
  <c r="E46"/>
  <c r="F46"/>
  <c r="G46"/>
  <c r="H46"/>
  <c r="I46"/>
  <c r="J46"/>
  <c r="K46"/>
  <c r="L46"/>
  <c r="M46"/>
  <c r="N46"/>
  <c r="O46"/>
  <c r="P46"/>
  <c r="Q46"/>
  <c r="R46"/>
  <c r="S46"/>
  <c r="T46"/>
  <c r="U46"/>
  <c r="V46"/>
  <c r="W46"/>
  <c r="X46"/>
  <c r="Y46"/>
  <c r="Z46"/>
  <c r="AA46"/>
  <c r="A39"/>
  <c r="B39"/>
  <c r="C39"/>
  <c r="D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40"/>
  <c r="B40"/>
  <c r="C40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41"/>
  <c r="B41"/>
  <c r="C41"/>
  <c r="D41"/>
  <c r="E41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A42"/>
  <c r="B42"/>
  <c r="C42"/>
  <c r="D42"/>
  <c r="E42"/>
  <c r="F42"/>
  <c r="G42"/>
  <c r="H42"/>
  <c r="I42"/>
  <c r="J42"/>
  <c r="K42"/>
  <c r="L42"/>
  <c r="M42"/>
  <c r="N42"/>
  <c r="O42"/>
  <c r="P42"/>
  <c r="Q42"/>
  <c r="R42"/>
  <c r="S42"/>
  <c r="T42"/>
  <c r="U42"/>
  <c r="V42"/>
  <c r="W42"/>
  <c r="X42"/>
  <c r="Y42"/>
  <c r="Z42"/>
  <c r="AA42"/>
  <c r="A43"/>
  <c r="B43"/>
  <c r="C43"/>
  <c r="D43"/>
  <c r="E43"/>
  <c r="F43"/>
  <c r="G43"/>
  <c r="H43"/>
  <c r="I43"/>
  <c r="J43"/>
  <c r="K43"/>
  <c r="L43"/>
  <c r="M43"/>
  <c r="N43"/>
  <c r="O43"/>
  <c r="P43"/>
  <c r="Q43"/>
  <c r="R43"/>
  <c r="S43"/>
  <c r="T43"/>
  <c r="U43"/>
  <c r="V43"/>
  <c r="W43"/>
  <c r="X43"/>
  <c r="Y43"/>
  <c r="Z43"/>
  <c r="AA43"/>
  <c r="A44"/>
  <c r="B44"/>
  <c r="C44"/>
  <c r="D44"/>
  <c r="E44"/>
  <c r="F44"/>
  <c r="G44"/>
  <c r="H44"/>
  <c r="I44"/>
  <c r="J44"/>
  <c r="K44"/>
  <c r="L44"/>
  <c r="M44"/>
  <c r="N44"/>
  <c r="O44"/>
  <c r="P44"/>
  <c r="Q44"/>
  <c r="R44"/>
  <c r="S44"/>
  <c r="T44"/>
  <c r="U44"/>
  <c r="V44"/>
  <c r="W44"/>
  <c r="X44"/>
  <c r="Y44"/>
  <c r="Z44"/>
  <c r="AA44"/>
  <c r="A45"/>
  <c r="B45"/>
  <c r="C45"/>
  <c r="D45"/>
  <c r="E45"/>
  <c r="F45"/>
  <c r="G45"/>
  <c r="H45"/>
  <c r="I45"/>
  <c r="J45"/>
  <c r="K45"/>
  <c r="L45"/>
  <c r="M45"/>
  <c r="N45"/>
  <c r="O45"/>
  <c r="P45"/>
  <c r="Q45"/>
  <c r="R45"/>
  <c r="S45"/>
  <c r="T45"/>
  <c r="U45"/>
  <c r="V45"/>
  <c r="W45"/>
  <c r="X45"/>
  <c r="Y45"/>
  <c r="Z45"/>
  <c r="AA45"/>
  <c r="B38"/>
  <c r="C38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38"/>
  <c r="A29"/>
  <c r="B29"/>
  <c r="C29"/>
  <c r="D29"/>
  <c r="E29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A29"/>
  <c r="A30"/>
  <c r="B30"/>
  <c r="C30"/>
  <c r="D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31"/>
  <c r="B31"/>
  <c r="C31"/>
  <c r="D31"/>
  <c r="E31"/>
  <c r="F31"/>
  <c r="G31"/>
  <c r="H31"/>
  <c r="I3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32"/>
  <c r="B32"/>
  <c r="C32"/>
  <c r="D32"/>
  <c r="E32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33"/>
  <c r="B33"/>
  <c r="C33"/>
  <c r="D33"/>
  <c r="E33"/>
  <c r="F33"/>
  <c r="G33"/>
  <c r="H33"/>
  <c r="I33"/>
  <c r="J33"/>
  <c r="K33"/>
  <c r="L33"/>
  <c r="M33"/>
  <c r="N33"/>
  <c r="O33"/>
  <c r="P33"/>
  <c r="Q33"/>
  <c r="R33"/>
  <c r="S33"/>
  <c r="T33"/>
  <c r="U33"/>
  <c r="V33"/>
  <c r="W33"/>
  <c r="X33"/>
  <c r="Y33"/>
  <c r="Z33"/>
  <c r="AA33"/>
  <c r="A34"/>
  <c r="B34"/>
  <c r="C34"/>
  <c r="D34"/>
  <c r="E34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Y34"/>
  <c r="Z34"/>
  <c r="AA34"/>
  <c r="A35"/>
  <c r="B35"/>
  <c r="C35"/>
  <c r="D35"/>
  <c r="E35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Z35"/>
  <c r="AA35"/>
  <c r="A36"/>
  <c r="B36"/>
  <c r="C36"/>
  <c r="D36"/>
  <c r="E36"/>
  <c r="F36"/>
  <c r="G36"/>
  <c r="H36"/>
  <c r="I36"/>
  <c r="J36"/>
  <c r="K36"/>
  <c r="L36"/>
  <c r="M36"/>
  <c r="N36"/>
  <c r="O36"/>
  <c r="P36"/>
  <c r="Q36"/>
  <c r="R36"/>
  <c r="S36"/>
  <c r="T36"/>
  <c r="U36"/>
  <c r="V36"/>
  <c r="W36"/>
  <c r="X36"/>
  <c r="Y36"/>
  <c r="Z36"/>
  <c r="AA36"/>
  <c r="A37"/>
  <c r="B37"/>
  <c r="C37"/>
  <c r="D37"/>
  <c r="E37"/>
  <c r="F37"/>
  <c r="G37"/>
  <c r="H37"/>
  <c r="I37"/>
  <c r="J37"/>
  <c r="K37"/>
  <c r="L37"/>
  <c r="M37"/>
  <c r="N37"/>
  <c r="O37"/>
  <c r="P37"/>
  <c r="Q37"/>
  <c r="R37"/>
  <c r="S37"/>
  <c r="T37"/>
  <c r="U37"/>
  <c r="V37"/>
  <c r="W37"/>
  <c r="X37"/>
  <c r="Y37"/>
  <c r="Z37"/>
  <c r="AA37"/>
  <c r="B28"/>
  <c r="C28"/>
  <c r="D28"/>
  <c r="E28"/>
  <c r="F28"/>
  <c r="G28"/>
  <c r="H28"/>
  <c r="I28"/>
  <c r="J28"/>
  <c r="K28"/>
  <c r="L28"/>
  <c r="M28"/>
  <c r="N28"/>
  <c r="O28"/>
  <c r="P28"/>
  <c r="Q28"/>
  <c r="R28"/>
  <c r="S28"/>
  <c r="T28"/>
  <c r="U28"/>
  <c r="V28"/>
  <c r="W28"/>
  <c r="X28"/>
  <c r="Y28"/>
  <c r="Z28"/>
  <c r="AA28"/>
  <c r="A28"/>
  <c r="A25"/>
  <c r="B25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26"/>
  <c r="B26"/>
  <c r="C26"/>
  <c r="D26"/>
  <c r="E26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27"/>
  <c r="B27"/>
  <c r="C27"/>
  <c r="D27"/>
  <c r="E27"/>
  <c r="F27"/>
  <c r="G27"/>
  <c r="H27"/>
  <c r="I27"/>
  <c r="J27"/>
  <c r="K27"/>
  <c r="L27"/>
  <c r="M27"/>
  <c r="N27"/>
  <c r="O27"/>
  <c r="P27"/>
  <c r="Q27"/>
  <c r="R27"/>
  <c r="S27"/>
  <c r="T27"/>
  <c r="U27"/>
  <c r="V27"/>
  <c r="W27"/>
  <c r="X27"/>
  <c r="Y27"/>
  <c r="Z27"/>
  <c r="AA27"/>
  <c r="B24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24"/>
  <c r="A19"/>
  <c r="B19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20"/>
  <c r="B20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21"/>
  <c r="B21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22"/>
  <c r="B22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23"/>
  <c r="B23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B18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18"/>
  <c r="A14"/>
  <c r="B14"/>
  <c r="C14"/>
  <c r="D14"/>
  <c r="E14"/>
  <c r="F14"/>
  <c r="G14"/>
  <c r="H14"/>
  <c r="I14"/>
  <c r="L149" s="1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15"/>
  <c r="B15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16"/>
  <c r="B16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17"/>
  <c r="B17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B13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13"/>
  <c r="A12"/>
  <c r="B12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B11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11"/>
  <c r="A10"/>
  <c r="T23" i="20"/>
  <c r="V23" s="1"/>
  <c r="M23"/>
  <c r="I23"/>
  <c r="T22"/>
  <c r="V22" s="1"/>
  <c r="M22"/>
  <c r="I22"/>
  <c r="T21"/>
  <c r="V21" s="1"/>
  <c r="M21"/>
  <c r="I21"/>
  <c r="T20"/>
  <c r="V20" s="1"/>
  <c r="M20"/>
  <c r="I20"/>
  <c r="T19"/>
  <c r="V19" s="1"/>
  <c r="M19"/>
  <c r="I19"/>
  <c r="T18"/>
  <c r="V18" s="1"/>
  <c r="M18"/>
  <c r="I18"/>
  <c r="T17"/>
  <c r="V17" s="1"/>
  <c r="M17"/>
  <c r="I17"/>
  <c r="T16"/>
  <c r="V16" s="1"/>
  <c r="M16"/>
  <c r="I16"/>
  <c r="T15"/>
  <c r="V15" s="1"/>
  <c r="M15"/>
  <c r="I15"/>
  <c r="T14"/>
  <c r="V14" s="1"/>
  <c r="M14"/>
  <c r="I14"/>
  <c r="T13"/>
  <c r="V13" s="1"/>
  <c r="M13"/>
  <c r="I13"/>
  <c r="T12"/>
  <c r="M12"/>
  <c r="I12"/>
  <c r="V11"/>
  <c r="T11"/>
  <c r="M11"/>
  <c r="I11"/>
  <c r="V138" i="8" l="1"/>
  <c r="T24" i="19"/>
  <c r="V24" s="1"/>
  <c r="M24"/>
  <c r="I24"/>
  <c r="T23"/>
  <c r="V23" s="1"/>
  <c r="M23"/>
  <c r="I23"/>
  <c r="T22"/>
  <c r="V22" s="1"/>
  <c r="M22"/>
  <c r="I22"/>
  <c r="T21"/>
  <c r="V21" s="1"/>
  <c r="M21"/>
  <c r="I21"/>
  <c r="T20"/>
  <c r="V20" s="1"/>
  <c r="M20"/>
  <c r="I20"/>
  <c r="T19"/>
  <c r="V19" s="1"/>
  <c r="M19"/>
  <c r="I19"/>
  <c r="T18"/>
  <c r="V18" s="1"/>
  <c r="M18"/>
  <c r="I18"/>
  <c r="T17"/>
  <c r="V17" s="1"/>
  <c r="M17"/>
  <c r="I17"/>
  <c r="T16"/>
  <c r="V16" s="1"/>
  <c r="M16"/>
  <c r="I16"/>
  <c r="T15"/>
  <c r="V15" s="1"/>
  <c r="M15"/>
  <c r="I15"/>
  <c r="T14"/>
  <c r="V14" s="1"/>
  <c r="M14"/>
  <c r="I14"/>
  <c r="T13"/>
  <c r="V13" s="1"/>
  <c r="M13"/>
  <c r="I13"/>
  <c r="T12"/>
  <c r="M12"/>
  <c r="I12"/>
  <c r="V11"/>
  <c r="T11"/>
  <c r="M11"/>
  <c r="I11"/>
  <c r="T28" i="18" l="1"/>
  <c r="V28" s="1"/>
  <c r="M28"/>
  <c r="I28"/>
  <c r="T27"/>
  <c r="V27" s="1"/>
  <c r="M27"/>
  <c r="I27"/>
  <c r="T26"/>
  <c r="V26" s="1"/>
  <c r="M26"/>
  <c r="I26"/>
  <c r="T25"/>
  <c r="M25"/>
  <c r="I25"/>
  <c r="V24"/>
  <c r="T24"/>
  <c r="M24"/>
  <c r="I24"/>
  <c r="V23"/>
  <c r="T23"/>
  <c r="M23"/>
  <c r="I23"/>
  <c r="V22"/>
  <c r="T22"/>
  <c r="M22"/>
  <c r="I22"/>
  <c r="V21"/>
  <c r="T21"/>
  <c r="M21"/>
  <c r="I21"/>
  <c r="V20"/>
  <c r="T20"/>
  <c r="M20"/>
  <c r="I20"/>
  <c r="V19"/>
  <c r="T19"/>
  <c r="M19"/>
  <c r="I19"/>
  <c r="V18"/>
  <c r="T18"/>
  <c r="M18"/>
  <c r="I18"/>
  <c r="V17"/>
  <c r="T17"/>
  <c r="M17"/>
  <c r="I17"/>
  <c r="V16"/>
  <c r="T16"/>
  <c r="M16"/>
  <c r="I16"/>
  <c r="V15"/>
  <c r="T15"/>
  <c r="M15"/>
  <c r="I15"/>
  <c r="V14"/>
  <c r="T14"/>
  <c r="M14"/>
  <c r="I14"/>
  <c r="V13"/>
  <c r="T13"/>
  <c r="M13"/>
  <c r="I13"/>
  <c r="T12"/>
  <c r="M12"/>
  <c r="I12"/>
  <c r="T11"/>
  <c r="V11" s="1"/>
  <c r="M11"/>
  <c r="I11"/>
  <c r="V27" i="17" l="1"/>
  <c r="T27"/>
  <c r="M27"/>
  <c r="I27"/>
  <c r="V26"/>
  <c r="T26"/>
  <c r="M26"/>
  <c r="I26"/>
  <c r="V25"/>
  <c r="T25"/>
  <c r="M25"/>
  <c r="I25"/>
  <c r="V24"/>
  <c r="T24"/>
  <c r="M24"/>
  <c r="I24"/>
  <c r="V23"/>
  <c r="T23"/>
  <c r="M23"/>
  <c r="I23"/>
  <c r="V22"/>
  <c r="T22"/>
  <c r="M22"/>
  <c r="I22"/>
  <c r="V21"/>
  <c r="T21"/>
  <c r="M21"/>
  <c r="I21"/>
  <c r="V20"/>
  <c r="T20"/>
  <c r="M20"/>
  <c r="I20"/>
  <c r="V19"/>
  <c r="T19"/>
  <c r="M19"/>
  <c r="I19"/>
  <c r="V18"/>
  <c r="T18"/>
  <c r="M18"/>
  <c r="I18"/>
  <c r="V17"/>
  <c r="T17"/>
  <c r="M17"/>
  <c r="I17"/>
  <c r="V16"/>
  <c r="T16"/>
  <c r="M16"/>
  <c r="I16"/>
  <c r="V15"/>
  <c r="T15"/>
  <c r="M15"/>
  <c r="I15"/>
  <c r="V14"/>
  <c r="T14"/>
  <c r="M14"/>
  <c r="I14"/>
  <c r="V13"/>
  <c r="T13"/>
  <c r="M13"/>
  <c r="I13"/>
  <c r="V12"/>
  <c r="T12"/>
  <c r="M12"/>
  <c r="I12"/>
  <c r="V11"/>
  <c r="T11"/>
  <c r="M11"/>
  <c r="I11"/>
  <c r="T39" i="15" l="1"/>
  <c r="M39"/>
  <c r="I39"/>
  <c r="T38"/>
  <c r="M38"/>
  <c r="V38" s="1"/>
  <c r="I38"/>
  <c r="T37"/>
  <c r="M37"/>
  <c r="V37" s="1"/>
  <c r="I37"/>
  <c r="T36"/>
  <c r="M36"/>
  <c r="V36" s="1"/>
  <c r="I36"/>
  <c r="T35"/>
  <c r="M35"/>
  <c r="V35" s="1"/>
  <c r="I35"/>
  <c r="T34"/>
  <c r="M34"/>
  <c r="V34" s="1"/>
  <c r="I34"/>
  <c r="T33"/>
  <c r="M33"/>
  <c r="I33"/>
  <c r="T32"/>
  <c r="M32"/>
  <c r="V32" s="1"/>
  <c r="I32"/>
  <c r="T31"/>
  <c r="M31"/>
  <c r="V31" s="1"/>
  <c r="I31"/>
  <c r="T30"/>
  <c r="M30"/>
  <c r="V30" s="1"/>
  <c r="I30"/>
  <c r="T29"/>
  <c r="M29"/>
  <c r="V29" s="1"/>
  <c r="I29"/>
  <c r="T28"/>
  <c r="M28"/>
  <c r="V28" s="1"/>
  <c r="I28"/>
  <c r="T27"/>
  <c r="M27"/>
  <c r="V27" s="1"/>
  <c r="I27"/>
  <c r="T26"/>
  <c r="M26"/>
  <c r="V26" s="1"/>
  <c r="I26"/>
  <c r="T25"/>
  <c r="M25"/>
  <c r="V25" s="1"/>
  <c r="I25"/>
  <c r="T24"/>
  <c r="M24"/>
  <c r="V24" s="1"/>
  <c r="I24"/>
  <c r="T23"/>
  <c r="M23"/>
  <c r="V23" s="1"/>
  <c r="I23"/>
  <c r="M22"/>
  <c r="V22" s="1"/>
  <c r="I22"/>
  <c r="T21"/>
  <c r="M21"/>
  <c r="V21" s="1"/>
  <c r="I21"/>
  <c r="T20"/>
  <c r="M20"/>
  <c r="I20"/>
  <c r="T19"/>
  <c r="M19"/>
  <c r="I19"/>
  <c r="T18"/>
  <c r="M18"/>
  <c r="V18" s="1"/>
  <c r="I18"/>
  <c r="T17"/>
  <c r="M17"/>
  <c r="V17" s="1"/>
  <c r="I17"/>
  <c r="T16"/>
  <c r="M16"/>
  <c r="V16" s="1"/>
  <c r="I16"/>
  <c r="T15"/>
  <c r="M15"/>
  <c r="V15" s="1"/>
  <c r="I15"/>
  <c r="T14"/>
  <c r="M14"/>
  <c r="V14" s="1"/>
  <c r="I14"/>
  <c r="T13"/>
  <c r="M13"/>
  <c r="V13" s="1"/>
  <c r="I13"/>
  <c r="V12"/>
  <c r="T12"/>
  <c r="M12"/>
  <c r="I12"/>
  <c r="T11"/>
  <c r="M11"/>
  <c r="V11" s="1"/>
  <c r="I11"/>
  <c r="AA13" i="14" l="1"/>
  <c r="AA12"/>
  <c r="AA11"/>
  <c r="AB13"/>
  <c r="AB11"/>
  <c r="X13"/>
  <c r="V13"/>
  <c r="O13"/>
  <c r="I13"/>
  <c r="X12"/>
  <c r="V12"/>
  <c r="O12"/>
  <c r="I12"/>
  <c r="X11"/>
  <c r="V11"/>
  <c r="O11"/>
  <c r="I11"/>
  <c r="X13" i="13" l="1"/>
  <c r="V12"/>
  <c r="V13"/>
  <c r="V14"/>
  <c r="X12"/>
  <c r="X14"/>
  <c r="O13"/>
  <c r="O14"/>
  <c r="O12"/>
  <c r="I13"/>
  <c r="I14"/>
  <c r="I12"/>
  <c r="I11"/>
  <c r="V11"/>
  <c r="O11"/>
  <c r="V24" i="12" l="1"/>
  <c r="X24" s="1"/>
  <c r="R24"/>
  <c r="I24"/>
  <c r="V19"/>
  <c r="X19" s="1"/>
  <c r="R19"/>
  <c r="I19"/>
  <c r="V18"/>
  <c r="X18" s="1"/>
  <c r="R18"/>
  <c r="I18"/>
  <c r="V17"/>
  <c r="X17" s="1"/>
  <c r="R17"/>
  <c r="I17"/>
  <c r="V16"/>
  <c r="X16" s="1"/>
  <c r="R16"/>
  <c r="I16"/>
  <c r="V15"/>
  <c r="X15" s="1"/>
  <c r="R15"/>
  <c r="I15"/>
  <c r="V14"/>
  <c r="X14" s="1"/>
  <c r="R14"/>
  <c r="I14"/>
  <c r="V13"/>
  <c r="X13" s="1"/>
  <c r="R13"/>
  <c r="I13"/>
  <c r="V12"/>
  <c r="X12" s="1"/>
  <c r="R12"/>
  <c r="I12"/>
  <c r="V11"/>
  <c r="X11" s="1"/>
  <c r="R11"/>
  <c r="I11"/>
  <c r="V25" i="11"/>
  <c r="X25" s="1"/>
  <c r="R25"/>
  <c r="I25"/>
  <c r="R24"/>
  <c r="V24" s="1"/>
  <c r="I24"/>
  <c r="R23"/>
  <c r="V23" s="1"/>
  <c r="X23" s="1"/>
  <c r="I23"/>
  <c r="R22"/>
  <c r="V22" s="1"/>
  <c r="X22" s="1"/>
  <c r="I22"/>
  <c r="R21"/>
  <c r="V21" s="1"/>
  <c r="X21" s="1"/>
  <c r="I21"/>
  <c r="R20"/>
  <c r="V20" s="1"/>
  <c r="X20" s="1"/>
  <c r="I20"/>
  <c r="R12"/>
  <c r="V12" s="1"/>
  <c r="X12" s="1"/>
  <c r="I12"/>
  <c r="R11"/>
  <c r="V11" s="1"/>
  <c r="X11" s="1"/>
  <c r="I11"/>
  <c r="V20" i="10"/>
  <c r="R20"/>
  <c r="I20"/>
  <c r="V19"/>
  <c r="X19" s="1"/>
  <c r="R19"/>
  <c r="I19"/>
  <c r="R18"/>
  <c r="V18" s="1"/>
  <c r="I18"/>
  <c r="R17"/>
  <c r="V17" s="1"/>
  <c r="X17" s="1"/>
  <c r="I17"/>
  <c r="R16"/>
  <c r="V16" s="1"/>
  <c r="X16" s="1"/>
  <c r="I16"/>
  <c r="R15"/>
  <c r="V15" s="1"/>
  <c r="X15" s="1"/>
  <c r="I15"/>
  <c r="R14"/>
  <c r="V14" s="1"/>
  <c r="X14" s="1"/>
  <c r="I14"/>
  <c r="R13"/>
  <c r="V13" s="1"/>
  <c r="X13" s="1"/>
  <c r="I13"/>
  <c r="R12"/>
  <c r="V12" s="1"/>
  <c r="X12" s="1"/>
  <c r="I12"/>
  <c r="R11"/>
  <c r="V11" s="1"/>
  <c r="X11" s="1"/>
  <c r="I11"/>
  <c r="R16" i="9"/>
  <c r="V16" s="1"/>
  <c r="X16" s="1"/>
  <c r="I16"/>
  <c r="V15"/>
  <c r="R15"/>
  <c r="I15"/>
  <c r="V14"/>
  <c r="X14" s="1"/>
  <c r="R14"/>
  <c r="I14"/>
  <c r="V13"/>
  <c r="X13" s="1"/>
  <c r="R13"/>
  <c r="I13"/>
  <c r="V12"/>
  <c r="X12" s="1"/>
  <c r="R12"/>
  <c r="I12"/>
  <c r="V11"/>
  <c r="X11" s="1"/>
  <c r="R11"/>
  <c r="I11"/>
  <c r="X21" i="5"/>
  <c r="I21"/>
  <c r="X20"/>
  <c r="I20"/>
  <c r="X19"/>
  <c r="I19"/>
  <c r="X18"/>
  <c r="I18"/>
  <c r="X17"/>
  <c r="I17"/>
  <c r="X16"/>
  <c r="I16"/>
  <c r="X15"/>
  <c r="I15"/>
  <c r="X14"/>
  <c r="I14"/>
  <c r="X13"/>
  <c r="I13"/>
  <c r="X12"/>
  <c r="I12"/>
  <c r="X11"/>
  <c r="I11"/>
  <c r="X14" i="4"/>
  <c r="I14"/>
  <c r="X13"/>
  <c r="I13"/>
  <c r="X12"/>
  <c r="I12"/>
  <c r="I11"/>
  <c r="X16" i="3"/>
  <c r="I16"/>
  <c r="X15"/>
  <c r="I15"/>
  <c r="X14"/>
  <c r="I14"/>
  <c r="X13"/>
  <c r="I13"/>
  <c r="X12"/>
  <c r="I12"/>
  <c r="X11"/>
  <c r="I11"/>
  <c r="X15" i="2"/>
  <c r="I15"/>
  <c r="X14"/>
  <c r="I14"/>
  <c r="X13"/>
  <c r="I13"/>
  <c r="X12"/>
  <c r="I12"/>
  <c r="X11"/>
  <c r="I11"/>
  <c r="I12" i="1"/>
  <c r="I11"/>
</calcChain>
</file>

<file path=xl/sharedStrings.xml><?xml version="1.0" encoding="utf-8"?>
<sst xmlns="http://schemas.openxmlformats.org/spreadsheetml/2006/main" count="2073" uniqueCount="390">
  <si>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</si>
  <si>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январь</t>
  </si>
  <si>
    <t>месяц</t>
  </si>
  <si>
    <t>года</t>
  </si>
  <si>
    <t>Муниципальное унитарное многоотраслевое предприятие жилищно-коммунального хозяйства Гусь-Железхный</t>
  </si>
  <si>
    <t>наименование электросетевой организации</t>
  </si>
  <si>
    <t>Данные о факте прекращения передачи электрической энергии</t>
  </si>
  <si>
    <t>Признак АПВ (1 - Успешно/0 - Не успешно/2 - Отсутствует/3 - не работала (по принципу действия или выведена по режиму))</t>
  </si>
  <si>
    <t>Признак АВР (1 - Успешно/0 - Не успешно/2 - Отсутствует/3 - не работала (по принципу действия или выведена по режиму))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</si>
  <si>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</si>
  <si>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</si>
  <si>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</si>
  <si>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</si>
  <si>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</si>
  <si>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</si>
  <si>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</si>
  <si>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</si>
  <si>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</si>
  <si>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по местному времени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</si>
  <si>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</si>
  <si>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</si>
  <si>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</si>
  <si>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</si>
  <si>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</si>
  <si>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</si>
  <si>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</si>
  <si>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</si>
  <si>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</si>
  <si>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</si>
  <si>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</si>
  <si>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</si>
  <si>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</si>
  <si>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</si>
  <si>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</si>
  <si>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</si>
  <si>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</si>
  <si>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</si>
  <si>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</si>
  <si>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</si>
  <si>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</si>
  <si>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</si>
  <si>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Участок №3</t>
  </si>
  <si>
    <t>ВЛ</t>
  </si>
  <si>
    <t>ПС 35/10кВ Сынтул ВЛ 10кВ, ф4, тп6</t>
  </si>
  <si>
    <t>10 (10.5)</t>
  </si>
  <si>
    <t>В</t>
  </si>
  <si>
    <t>ВЛ 10кВ, Ф4</t>
  </si>
  <si>
    <t>№1 30.12.2018</t>
  </si>
  <si>
    <t>3.4.7.3</t>
  </si>
  <si>
    <t xml:space="preserve">  4.12</t>
  </si>
  <si>
    <t>ПС 35/10кВ Сынтул ВЛ 10кВ, ф4, тп1</t>
  </si>
  <si>
    <t>0.38</t>
  </si>
  <si>
    <t>ВЛ 0,4кВ, Ф2</t>
  </si>
  <si>
    <t>№2 21.01.2018</t>
  </si>
  <si>
    <t>3.4.8.4</t>
  </si>
  <si>
    <t xml:space="preserve">  4.4</t>
  </si>
  <si>
    <t>Участок №1</t>
  </si>
  <si>
    <t>ТП</t>
  </si>
  <si>
    <t>ПС 110/35/10кВ Шостье ВЛ 10кВ, ф2, ЗТП2576, ф1</t>
  </si>
  <si>
    <t>ЗТП2576 ф.1</t>
  </si>
  <si>
    <t>№3 17.02.2019</t>
  </si>
  <si>
    <t>3.4.12.2</t>
  </si>
  <si>
    <t xml:space="preserve">  4.10</t>
  </si>
  <si>
    <t>ПС 35/10кВ Зеленино ВЛ 10кВ, ф3, ЗТП5, ф4.</t>
  </si>
  <si>
    <t>ЗТП5 ф.4</t>
  </si>
  <si>
    <t>№4 18.02.2019</t>
  </si>
  <si>
    <t>ПС 110/35/10кВ Касимов ВЛ 10кВ, ф12, МТП2591, ф.1</t>
  </si>
  <si>
    <t xml:space="preserve"> МТП2591, ф.1</t>
  </si>
  <si>
    <t>№5 18.02.2019</t>
  </si>
  <si>
    <t>ПС 35/10кВ Лашма ВЛ 10кВ, ф3, ЗТП8, ф2</t>
  </si>
  <si>
    <t xml:space="preserve"> ЗТП8, ф2.</t>
  </si>
  <si>
    <t>№6 19.02.2019</t>
  </si>
  <si>
    <t>ПС 35/10кВ Телебукино ВЛ 10кВ, ф14</t>
  </si>
  <si>
    <t>ВЛ 10кВ, ф14</t>
  </si>
  <si>
    <t>№7 19.02.2019</t>
  </si>
  <si>
    <t>3.4.9.1</t>
  </si>
  <si>
    <t xml:space="preserve">  4.21</t>
  </si>
  <si>
    <t>ПС 35/10кВ Лашма ВЛ 10кВ, ф5</t>
  </si>
  <si>
    <t>ВЛ 10кВ, ф5</t>
  </si>
  <si>
    <t>№8 18.03.2019</t>
  </si>
  <si>
    <t xml:space="preserve"> 3.4.14</t>
  </si>
  <si>
    <t>ПС 35/10кВ Затон ВЛ 10кВ, ф2</t>
  </si>
  <si>
    <t>ВЛ 10кВ, №2</t>
  </si>
  <si>
    <t>№9 10.04.2019</t>
  </si>
  <si>
    <t>ПС 35/10кВ Затон ВЛ 10кВ, ф2 ТП Бургаз , ф1</t>
  </si>
  <si>
    <t>ВЛ 0,4кВ, №2</t>
  </si>
  <si>
    <t>№10 11.04.2019</t>
  </si>
  <si>
    <t>3.4.9.3</t>
  </si>
  <si>
    <t>ПС110/10кВ Бельки ф.6 ВЛ10кВ№6</t>
  </si>
  <si>
    <t>ВЛ 10кВ, №6</t>
  </si>
  <si>
    <t>№11 15.04.2019</t>
  </si>
  <si>
    <t>ПС Сабурово 110/10кВ  ВЛ 10кВ ф.7</t>
  </si>
  <si>
    <t>11 (10.5)</t>
  </si>
  <si>
    <t>ВЛ 10кВ, №7</t>
  </si>
  <si>
    <t>№12 15.04.2020</t>
  </si>
  <si>
    <t>апрель</t>
  </si>
  <si>
    <t>Участок №2</t>
  </si>
  <si>
    <t>ПС Сабурово 110/10кВ  ВЛ 10кВ ф.7 КТП 5, ВЛ 0,4кВ</t>
  </si>
  <si>
    <t>П</t>
  </si>
  <si>
    <t>х</t>
  </si>
  <si>
    <t>ВЛ 0,4кВ, №1</t>
  </si>
  <si>
    <t>ПС Сабурово 110/10кВ  ВЛ 10кВ ф.7 КТП 8, ВЛ 0,4кВ</t>
  </si>
  <si>
    <t>ПС Сабурово 110/10кВ  ВЛ 10кВ ф.7 ЗТП 4, ВЛ 0,4кВ</t>
  </si>
  <si>
    <t>ПС 35/10кВ Телебукино ВЛ.14, КТП 2 ВЛ 0,4кВ№2</t>
  </si>
  <si>
    <t>ПС110/10кВ Бельки ф.6 ВЛ10кВ№7</t>
  </si>
  <si>
    <t>Таблица 4. Классификационные признаки технических причин повреждений оборудования</t>
  </si>
  <si>
    <t>N</t>
  </si>
  <si>
    <t>Технические причины повреждений оборудования</t>
  </si>
  <si>
    <t>Код технических причин</t>
  </si>
  <si>
    <t>1.</t>
  </si>
  <si>
    <t>Нарушение структуры материала</t>
  </si>
  <si>
    <t xml:space="preserve">  4.1</t>
  </si>
  <si>
    <t>2.</t>
  </si>
  <si>
    <t>Механический износ, неудовлетворительная смазка</t>
  </si>
  <si>
    <t xml:space="preserve">  4.2</t>
  </si>
  <si>
    <t>3.</t>
  </si>
  <si>
    <t>Нарушение механического соединения</t>
  </si>
  <si>
    <t xml:space="preserve">  4.3</t>
  </si>
  <si>
    <t>4.</t>
  </si>
  <si>
    <t>Внешнее механическое воздействие</t>
  </si>
  <si>
    <t>5.</t>
  </si>
  <si>
    <t>Золовой износ</t>
  </si>
  <si>
    <t xml:space="preserve">  4.5</t>
  </si>
  <si>
    <t>6.</t>
  </si>
  <si>
    <t>Коррозионный, эрозионный износ</t>
  </si>
  <si>
    <t xml:space="preserve">  4.6</t>
  </si>
  <si>
    <t>7.</t>
  </si>
  <si>
    <t>Нарушение герметичности</t>
  </si>
  <si>
    <t xml:space="preserve">  4.7</t>
  </si>
  <si>
    <t>8.</t>
  </si>
  <si>
    <t>Нарушение нормального вибросостояния</t>
  </si>
  <si>
    <t xml:space="preserve">  4.8</t>
  </si>
  <si>
    <t>9.</t>
  </si>
  <si>
    <t>Взрыв, загорание, пожар</t>
  </si>
  <si>
    <t xml:space="preserve">  4.9</t>
  </si>
  <si>
    <t>10.</t>
  </si>
  <si>
    <t>Термическое повреждение, перегрев, пережог</t>
  </si>
  <si>
    <t>11.</t>
  </si>
  <si>
    <t>Электродуговое повреждение</t>
  </si>
  <si>
    <t xml:space="preserve">  4.11</t>
  </si>
  <si>
    <t>12.</t>
  </si>
  <si>
    <t>Нарушение электрической изоляции</t>
  </si>
  <si>
    <t>13.</t>
  </si>
  <si>
    <t>Нарушение электрического контакта, размыкание, обрыв цепи</t>
  </si>
  <si>
    <t xml:space="preserve">  4.13</t>
  </si>
  <si>
    <t>14.</t>
  </si>
  <si>
    <t>Механическое разрушение (повреждение), деформация, перекос</t>
  </si>
  <si>
    <t xml:space="preserve">  4.14</t>
  </si>
  <si>
    <t>15.</t>
  </si>
  <si>
    <t>Разрушение фундамента, строительных конструкций, ослабление крепления оборудования к фундаменту</t>
  </si>
  <si>
    <t xml:space="preserve">  4.15</t>
  </si>
  <si>
    <t>16.</t>
  </si>
  <si>
    <t>Исчерпание ресурса</t>
  </si>
  <si>
    <t xml:space="preserve">  4.16</t>
  </si>
  <si>
    <t>17.</t>
  </si>
  <si>
    <t>Загрязнение, попадание инородных предметов</t>
  </si>
  <si>
    <t xml:space="preserve">  4.17</t>
  </si>
  <si>
    <t>18.</t>
  </si>
  <si>
    <t>Дефект сварного соединения (шва)</t>
  </si>
  <si>
    <t xml:space="preserve">  4.18</t>
  </si>
  <si>
    <t>19.</t>
  </si>
  <si>
    <t>Повышение давления, гидравлический удар</t>
  </si>
  <si>
    <t xml:space="preserve">  4.19</t>
  </si>
  <si>
    <t>20.</t>
  </si>
  <si>
    <t>Сбой/дефект программного обеспечения</t>
  </si>
  <si>
    <t xml:space="preserve">  4.20</t>
  </si>
  <si>
    <t>21.</t>
  </si>
  <si>
    <t>Невыявленные причины</t>
  </si>
  <si>
    <t>Организационные причины аварии</t>
  </si>
  <si>
    <t>Код организационных причин</t>
  </si>
  <si>
    <t>п/п</t>
  </si>
  <si>
    <t>Ошибочные или неправильные действия оперативного и (или) диспетчерского персонала</t>
  </si>
  <si>
    <t xml:space="preserve"> 3.4.1</t>
  </si>
  <si>
    <t>Ошибочные или неправильные действия (или бездействие) персонала служб (подразделений) организации</t>
  </si>
  <si>
    <t xml:space="preserve"> 3.4.2</t>
  </si>
  <si>
    <t>Ошибочные или неправильные действия привлеченного персонала, выполняющего работу по договору</t>
  </si>
  <si>
    <t xml:space="preserve">  3.4.3</t>
  </si>
  <si>
    <t>Ошибочные или неправильные действия собственного ремонтного или наладочного персонала организации</t>
  </si>
  <si>
    <t xml:space="preserve">   3.4.4</t>
  </si>
  <si>
    <t>Ошибочные или неправильные действия (или бездействие) руководящего персонала</t>
  </si>
  <si>
    <t xml:space="preserve">  3.4.5</t>
  </si>
  <si>
    <t>Неудовлетворительное качество производственных или должностных инструкций, других локальных актов документов организации</t>
  </si>
  <si>
    <t xml:space="preserve">  3.4.6</t>
  </si>
  <si>
    <t>Несоблюдение сроков, невыполнение в требуемых объемах технического обслуживания или ремонта оборудования и устройств</t>
  </si>
  <si>
    <t xml:space="preserve">  3.4.7</t>
  </si>
  <si>
    <t>Несоблюдение сроков ТО и ремонта оборудования, устройств.</t>
  </si>
  <si>
    <t>3.4.7.1</t>
  </si>
  <si>
    <t>Несоблюдение объемов ТО и ремонта оборудования, устройств</t>
  </si>
  <si>
    <t>3.4.7.2</t>
  </si>
  <si>
    <t>Несвоевременное выявление и устранение дефектов</t>
  </si>
  <si>
    <t>Прочие нарушения</t>
  </si>
  <si>
    <t>3.4.7.4</t>
  </si>
  <si>
    <t>Воздействие посторонних лиц и организаций, не участвующих в технологическом процессе</t>
  </si>
  <si>
    <t xml:space="preserve"> 3.4.8</t>
  </si>
  <si>
    <t>Производство несанкционированных строительных и погрузочно-разгрузочных работ в охранных зонах объектов электросетевого хозяйства</t>
  </si>
  <si>
    <t>3.4.8.1</t>
  </si>
  <si>
    <t>Проезд крупногабаритной техники</t>
  </si>
  <si>
    <t>3.4.8.2</t>
  </si>
  <si>
    <t>Несанкционированная рубка лесных насаждений</t>
  </si>
  <si>
    <t>3.4.8.3</t>
  </si>
  <si>
    <t>Наброс посторонних предметов на ВЛ</t>
  </si>
  <si>
    <t>Прочие воздействия</t>
  </si>
  <si>
    <t>3.4.8.5</t>
  </si>
  <si>
    <t>Воздействие организаций, участвующих в технологическом процессе</t>
  </si>
  <si>
    <t xml:space="preserve"> 3.4.9</t>
  </si>
  <si>
    <t>Отключение (повреждение) оборудования в смежной электрической сети</t>
  </si>
  <si>
    <t>Отключение (повреждение) оборудования на объекте генерации</t>
  </si>
  <si>
    <t>3.4.9.2</t>
  </si>
  <si>
    <t>Отключение (повреждение) оборудования потребителей электрической энергии</t>
  </si>
  <si>
    <t>Воздействие животных и птиц</t>
  </si>
  <si>
    <t xml:space="preserve"> 3.4.10</t>
  </si>
  <si>
    <t>Превышение параметров воздействия стихийных явлений относительно условий проекта</t>
  </si>
  <si>
    <t xml:space="preserve"> 3.4.11</t>
  </si>
  <si>
    <t>Воздействие повторяющихся стихийных явлений</t>
  </si>
  <si>
    <t xml:space="preserve"> 3.4.12</t>
  </si>
  <si>
    <t>Гололедно-изморозевые отложения</t>
  </si>
  <si>
    <t>3.4.12.1</t>
  </si>
  <si>
    <t>Ветровые нагрузки</t>
  </si>
  <si>
    <t>Атмосферные перенапряжения (гроза)</t>
  </si>
  <si>
    <t>3.4.12.3</t>
  </si>
  <si>
    <t>Природные пожары</t>
  </si>
  <si>
    <t>3.4.12.4</t>
  </si>
  <si>
    <t>Прочие воздействия неблагоприятных природных явлений</t>
  </si>
  <si>
    <t>3.4.12.5</t>
  </si>
  <si>
    <t>Дефекты (недостатки) проекта, конструкции, изготовления, монтажа</t>
  </si>
  <si>
    <t xml:space="preserve"> 3.4.13</t>
  </si>
  <si>
    <t>Недостатки проекта</t>
  </si>
  <si>
    <t>3.4.13.1</t>
  </si>
  <si>
    <t>Недостатки конструкции</t>
  </si>
  <si>
    <t>3.4.13.2</t>
  </si>
  <si>
    <t>Дефекты изготовления</t>
  </si>
  <si>
    <t>3.4.13.3</t>
  </si>
  <si>
    <t>Дефекты монтажа</t>
  </si>
  <si>
    <t>3.4.13.4</t>
  </si>
  <si>
    <t>май</t>
  </si>
  <si>
    <t>ПС Лашиа 35/10кВ  ВЛ 10кВ №3</t>
  </si>
  <si>
    <t>ВЛ 10кВ, №3</t>
  </si>
  <si>
    <t>№13 15.04.2020</t>
  </si>
  <si>
    <t>№14 10.04.2019</t>
  </si>
  <si>
    <t>ПС Лашиа 35/10кВ  ВЛ 10кВ №5, ЗТП8</t>
  </si>
  <si>
    <t>ЗТП8</t>
  </si>
  <si>
    <t>№15 11.04.2019</t>
  </si>
  <si>
    <t>№16 10.04.2019</t>
  </si>
  <si>
    <t>ПС Лашиа 35/10кВ  ВЛ 10кВ №3 КТП 2</t>
  </si>
  <si>
    <t>КТП2</t>
  </si>
  <si>
    <t>№17 10.04.2020</t>
  </si>
  <si>
    <t>ПС 35/10кВ Телебукино ВЛ.11</t>
  </si>
  <si>
    <t>ВЛ 10кВ, №11</t>
  </si>
  <si>
    <t>№18 10.04.2021</t>
  </si>
  <si>
    <t>ТП Бургаз ВЛ 0,4кВ</t>
  </si>
  <si>
    <t>ТП 2553 ВЛ 0,4кВ</t>
  </si>
  <si>
    <t>ПС Лашиа 35/10кВ  ВЛ 10кВ №5</t>
  </si>
  <si>
    <t>ВЛ 10кВ, №5</t>
  </si>
  <si>
    <t>№19 10.04.2022</t>
  </si>
  <si>
    <t>№18 02.06.2019</t>
  </si>
  <si>
    <t>№13 15.04.2019</t>
  </si>
  <si>
    <t>№17 10.04.2019</t>
  </si>
  <si>
    <t>№18 10.04.2019</t>
  </si>
  <si>
    <t>№19 02.06.2019</t>
  </si>
  <si>
    <t>ПС Лашма 35/10кВ  ВЛ 10кВ №5, ЗТП8</t>
  </si>
  <si>
    <t>№20 12.06.2019</t>
  </si>
  <si>
    <t>№21 10.06.2019</t>
  </si>
  <si>
    <t>ПС110/35/10кВ Касимов ф.12.</t>
  </si>
  <si>
    <t>ВЛ 10кВ, №12</t>
  </si>
  <si>
    <t>ПС110/35/10кВ Касимов ф.12. ТП-2589 ф.2</t>
  </si>
  <si>
    <t>ПС35/10кВ Затон ф.2 ТП Бургаз</t>
  </si>
  <si>
    <t>ТП Бургаз</t>
  </si>
  <si>
    <t>ВЛ 0,4кВ, №3</t>
  </si>
  <si>
    <t>№22 10.06.2019</t>
  </si>
  <si>
    <t>сентябрь</t>
  </si>
  <si>
    <t>МУ МПЖКХ Гусь-Железный</t>
  </si>
  <si>
    <t>Время и дата начала прекращения передачи электрической энергии (часы, минуты, ГГГГ.ММ.ДД)</t>
  </si>
  <si>
    <t>4.12</t>
  </si>
  <si>
    <t>ВТР КТП7</t>
  </si>
  <si>
    <t>ВЛ 10кВ №4 ПС Зеленино</t>
  </si>
  <si>
    <t>ВЛ 10кВ №6 ПС Бельки ф.6</t>
  </si>
  <si>
    <t>ВЛ 0,4кВ №1 ТП6 Сынтул</t>
  </si>
  <si>
    <t>ВЛ 10кВ, №2160</t>
  </si>
  <si>
    <t>ВЛ 10кВ, №4</t>
  </si>
  <si>
    <t>№80 05.09.2019</t>
  </si>
  <si>
    <t>№81 05.09.2019</t>
  </si>
  <si>
    <t>№82 12.09.2020</t>
  </si>
  <si>
    <t>№83 23.09.2021</t>
  </si>
  <si>
    <t>октябрь</t>
  </si>
  <si>
    <t>ВЛ 0,4кВ ЗТП 5 ф.2   ПС Зеленино 35/10кВ ф.3</t>
  </si>
  <si>
    <t>№85 06.10.2019</t>
  </si>
  <si>
    <t>ВЛ 0,4кВ КТП 12 ф.2  ПС ПС Сабурово 110/10кВ ф.7</t>
  </si>
  <si>
    <t>№86 07.09.2019</t>
  </si>
  <si>
    <t xml:space="preserve">ВЛ 10кВ №12 ГПП Касимов 110/35/10кВ </t>
  </si>
  <si>
    <t>№87 26.09.2020</t>
  </si>
  <si>
    <t>ВЛ 0,4кВ</t>
  </si>
  <si>
    <t xml:space="preserve">ВЛ0,4кВ </t>
  </si>
  <si>
    <t>июль</t>
  </si>
  <si>
    <t>Участок 3</t>
  </si>
  <si>
    <t>ВЛ 0,4кВ от ТП1 Сынтул</t>
  </si>
  <si>
    <t>Участок 2</t>
  </si>
  <si>
    <t>ВЛ 0,4кВ от ТП11 Елатьма</t>
  </si>
  <si>
    <t>Участок 1</t>
  </si>
  <si>
    <t>ВЛ 10кВ№5 от ПС Лашма 35/10кВ</t>
  </si>
  <si>
    <t>ВЛ10кВ</t>
  </si>
  <si>
    <t>ВЛ 0,4кВ от ТП5 Елатьма</t>
  </si>
  <si>
    <t>ЦРП Елатьма 10кВ ф.3</t>
  </si>
  <si>
    <t>ВЛ 10кВ №3</t>
  </si>
  <si>
    <t>ВЛ 10кВ №6</t>
  </si>
  <si>
    <t>№21 02.06.2019</t>
  </si>
  <si>
    <t>ВЛ10кВ №4  Сынтул</t>
  </si>
  <si>
    <t>ВЛ 10кВ №4</t>
  </si>
  <si>
    <t>ТП 2479 РУ 10кВ</t>
  </si>
  <si>
    <t>ТП 2369 РУ 10кВ</t>
  </si>
  <si>
    <t>ВЛ 0,4кВ от ТП2 Елатьма</t>
  </si>
  <si>
    <t>ВЛ 0,4кВ от ТП10 Елатьма</t>
  </si>
  <si>
    <t>ТП 8 РУ 10кВ</t>
  </si>
  <si>
    <t>ТП 2579 РУ 10кВ</t>
  </si>
  <si>
    <t>ПС110/10кВ Шостье ф.2 ВЛ10кВ№2</t>
  </si>
  <si>
    <t>ВЛ 0,4кВ, №5</t>
  </si>
  <si>
    <t>4.4</t>
  </si>
  <si>
    <t>ВЛ 0,4кВ от ТП 4 Ташенка</t>
  </si>
  <si>
    <t>ПС Зеленино 35/10кВ  ВЛ 10кВ №3, ЗТП5 ф.5</t>
  </si>
  <si>
    <t>№22 24.06.2019</t>
  </si>
  <si>
    <t>4.21</t>
  </si>
  <si>
    <t>август</t>
  </si>
  <si>
    <t>ТП 2284 Рыбхоз</t>
  </si>
  <si>
    <t>КРУН ВЛ10кВ№3</t>
  </si>
  <si>
    <t>ВЛ 0,4кВ №2 ТП5  Гусь-Железный</t>
  </si>
  <si>
    <t>№72/1  07.08.2019</t>
  </si>
  <si>
    <t>№73 09.08.2019</t>
  </si>
  <si>
    <t>ВЛ 0,4кВ ТП2218 ф.2</t>
  </si>
  <si>
    <t>№74 10.08.2019</t>
  </si>
  <si>
    <t>№75 10.08.2019</t>
  </si>
  <si>
    <t>ТП2 Гусь-Железный</t>
  </si>
  <si>
    <t>ВЛ10кВ Ф12 ПС Касимов</t>
  </si>
  <si>
    <t>№76 10.08.2019</t>
  </si>
  <si>
    <t>№78.10.08.2019</t>
  </si>
  <si>
    <t>№77 10.08.2019</t>
  </si>
  <si>
    <t>№79 10.08.2019</t>
  </si>
  <si>
    <t>ВЛ 0,4кВ №3 ТП6 Гусь-Железный</t>
  </si>
  <si>
    <t>РУ10кВ ЗТП 8</t>
  </si>
  <si>
    <t>ВЛ 0,4кВ №1 ТП1 Гусь-Железный</t>
  </si>
  <si>
    <t>ВЛ 0,4кВ №1 ТП Бургаз</t>
  </si>
  <si>
    <t>ВЛ 0,4кВ №1</t>
  </si>
  <si>
    <t>ВТР КТП7 Елатьма</t>
  </si>
  <si>
    <t>ТП2589</t>
  </si>
  <si>
    <t>ТП2591</t>
  </si>
  <si>
    <t>ВЛ 0,4кВ №2 ТП2 Гусь-Ж</t>
  </si>
  <si>
    <t>ВЛ 0,4кВ №2 ТП2</t>
  </si>
  <si>
    <t>ВЛ 0,4кВ №13 ЗТП 2369</t>
  </si>
  <si>
    <t>ВЛ 0,4кВ №1 КТП2</t>
  </si>
  <si>
    <t>ВЛ 0,4кВ №3 КТП12</t>
  </si>
  <si>
    <t>ВЛ 0,4кВ №1 КТП5</t>
  </si>
  <si>
    <t>ВЛ 10кВ ф.12 от ТП2589</t>
  </si>
  <si>
    <t>ВТР ТП2535 Клетино</t>
  </si>
  <si>
    <t>ВЛ 10кВ ЗТП 2160</t>
  </si>
  <si>
    <t>ВЛ 0,4кВ №7 ЗТП 2478</t>
  </si>
  <si>
    <t>РУ 0,4кВ №2 ТП5 Гусь-Ж</t>
  </si>
  <si>
    <t>ВЛ 0,4кВ КТП 11 ф.2  ПС ПС Сабурово 110/10кВ ф.7</t>
  </si>
  <si>
    <t xml:space="preserve">ВЛ 0,4кВ КТП 11 ф.2  </t>
  </si>
  <si>
    <t xml:space="preserve">ВЛ 0,4кВ КТП 12 ф.2 </t>
  </si>
  <si>
    <t>ВЛ 0,4кВ ЗТП 5 ф.2</t>
  </si>
  <si>
    <t xml:space="preserve">ВЛ 0,4кВ ЗТП 5 ф.2 </t>
  </si>
  <si>
    <t>ВЛ 0,4кВ КТП 7 ПС Сынтул 35/10кВ ф.4</t>
  </si>
  <si>
    <t>ВЛ 0,4кВ КТП 7</t>
  </si>
  <si>
    <t>ВЛ 0,4кВ ЗТП 2369 ПС Телебукино 35/10кВ ф.11</t>
  </si>
  <si>
    <t>ВЛ 0,4кВ ЗТП 2369</t>
  </si>
  <si>
    <t>ВЛ 10кВ №2  ПС Шостье 110/35/10кВ ф.2</t>
  </si>
  <si>
    <t>ВЛ 10кВ №2</t>
  </si>
  <si>
    <t xml:space="preserve"> ВЛ 0,4кВ ТП 2553 ф.2 ПС Телебукино 35/10кВ ф.5</t>
  </si>
  <si>
    <t xml:space="preserve"> ВЛ 0,4кВ </t>
  </si>
  <si>
    <t>ВЛ 10кВ №12</t>
  </si>
  <si>
    <t>ноябрь</t>
  </si>
  <si>
    <t>ВЛ 10кВ ЗТП 5 ф.2   ПС Лашма 35/10кВ ф.5</t>
  </si>
  <si>
    <t>ВЛ 10кВ №5</t>
  </si>
  <si>
    <t>№88 04.11.2019</t>
  </si>
  <si>
    <t>3.4.14</t>
  </si>
  <si>
    <t>№89 04.11.2019</t>
  </si>
  <si>
    <t>ВЛ 0,4кВ №1 КТП 2445 ПС Шостье110/35/10кВ ф.2</t>
  </si>
  <si>
    <t>ВЛ 0,4кВ КТП 2445</t>
  </si>
  <si>
    <t>№90 05.11.2019</t>
  </si>
  <si>
    <t>4.14</t>
  </si>
  <si>
    <t>№91 06.11.2019</t>
  </si>
  <si>
    <t>4.11</t>
  </si>
  <si>
    <t>ВЛ 10кВ ЗТП 2369 ПС Телебукино 35/10кВ ф.11</t>
  </si>
  <si>
    <t>ВЛ 10кВ №11</t>
  </si>
  <si>
    <t>ВЛ 0,4кВ КТП 2 ПС Телебукино 35/10кВ ф.14</t>
  </si>
  <si>
    <t xml:space="preserve"> ВЛ 0,4кВ КТП2</t>
  </si>
  <si>
    <t>ВЛ 0,4кВ  ТП6 ф.2 ПС Сабурово 110/10кВ ф.7</t>
  </si>
  <si>
    <t xml:space="preserve"> ВЛ 0,4кВ КТП6</t>
  </si>
  <si>
    <t>ВЛ 0,4кВ  ТП14 ф.1 ПС Сабурово 110/10кВ ф.7</t>
  </si>
  <si>
    <t xml:space="preserve"> ВЛ 0,4кВ КТП14</t>
  </si>
  <si>
    <t>Недоотпущено электроэнергии</t>
  </si>
  <si>
    <t>кВт*час</t>
  </si>
</sst>
</file>

<file path=xl/styles.xml><?xml version="1.0" encoding="utf-8"?>
<styleSheet xmlns="http://schemas.openxmlformats.org/spreadsheetml/2006/main">
  <numFmts count="6">
    <numFmt numFmtId="164" formatCode="h&quot;:&quot;mm"/>
    <numFmt numFmtId="165" formatCode="h&quot;:&quot;mm&quot;:&quot;ss"/>
    <numFmt numFmtId="166" formatCode="hh&quot;, &quot;mm&quot;, &quot;yyyy&quot;.&quot;mm&quot;.&quot;dd"/>
    <numFmt numFmtId="167" formatCode="dd&quot;.&quot;mmm"/>
    <numFmt numFmtId="168" formatCode="mmm&quot;.&quot;yy"/>
    <numFmt numFmtId="169" formatCode="dd&quot;.&quot;mm&quot;.&quot;yyyy"/>
  </numFmts>
  <fonts count="27"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Arial Narrow"/>
      <family val="2"/>
      <charset val="204"/>
    </font>
    <font>
      <i/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FF0000"/>
      <name val="Arial Narrow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rgb="FF000000"/>
      <name val="Calibri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name val="Arial Narrow"/>
      <family val="2"/>
      <charset val="204"/>
    </font>
    <font>
      <sz val="11"/>
      <name val="Calibri"/>
      <family val="2"/>
      <charset val="204"/>
    </font>
    <font>
      <b/>
      <sz val="8"/>
      <name val="Arial Narrow"/>
      <family val="2"/>
      <charset val="204"/>
    </font>
    <font>
      <sz val="10"/>
      <name val="Calibri"/>
      <family val="2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8"/>
      <color rgb="FFFF0000"/>
      <name val="Arial Narrow"/>
      <family val="2"/>
      <charset val="204"/>
    </font>
    <font>
      <sz val="12"/>
      <color rgb="FFFF0000"/>
      <name val="Times New Roman"/>
      <family val="1"/>
      <charset val="204"/>
    </font>
    <font>
      <sz val="4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Border="0" applyProtection="0"/>
    <xf numFmtId="0" fontId="13" fillId="0" borderId="0"/>
    <xf numFmtId="0" fontId="8" fillId="0" borderId="0"/>
  </cellStyleXfs>
  <cellXfs count="323">
    <xf numFmtId="0" fontId="0" fillId="0" borderId="0" xfId="0"/>
    <xf numFmtId="0" fontId="0" fillId="0" borderId="0" xfId="0" applyFill="1"/>
    <xf numFmtId="0" fontId="2" fillId="0" borderId="0" xfId="0" applyFont="1" applyFill="1"/>
    <xf numFmtId="0" fontId="0" fillId="0" borderId="0" xfId="0" applyAlignment="1"/>
    <xf numFmtId="0" fontId="0" fillId="0" borderId="1" xfId="0" applyBorder="1"/>
    <xf numFmtId="0" fontId="0" fillId="0" borderId="0" xfId="0" applyFill="1" applyAlignment="1">
      <alignment horizontal="left" vertical="top"/>
    </xf>
    <xf numFmtId="0" fontId="0" fillId="0" borderId="0" xfId="0" applyFill="1" applyAlignment="1" applyProtection="1">
      <alignment vertical="top"/>
      <protection locked="0"/>
    </xf>
    <xf numFmtId="0" fontId="4" fillId="0" borderId="0" xfId="0" applyFont="1" applyFill="1" applyAlignment="1">
      <alignment horizontal="center" vertical="top"/>
    </xf>
    <xf numFmtId="0" fontId="0" fillId="0" borderId="0" xfId="0" applyFill="1" applyAlignment="1" applyProtection="1">
      <alignment horizontal="center" vertical="top"/>
      <protection locked="0"/>
    </xf>
    <xf numFmtId="0" fontId="0" fillId="0" borderId="0" xfId="0" applyFill="1" applyAlignment="1"/>
    <xf numFmtId="0" fontId="2" fillId="0" borderId="0" xfId="0" applyFont="1" applyFill="1" applyAlignment="1"/>
    <xf numFmtId="0" fontId="0" fillId="0" borderId="4" xfId="0" applyFill="1" applyBorder="1" applyAlignment="1">
      <alignment horizontal="center" vertical="center" textRotation="90" wrapText="1"/>
    </xf>
    <xf numFmtId="164" fontId="2" fillId="0" borderId="0" xfId="0" applyNumberFormat="1" applyFont="1" applyFill="1"/>
    <xf numFmtId="0" fontId="5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vertical="top" wrapText="1"/>
    </xf>
    <xf numFmtId="165" fontId="2" fillId="0" borderId="0" xfId="0" applyNumberFormat="1" applyFont="1" applyFill="1"/>
    <xf numFmtId="0" fontId="0" fillId="0" borderId="6" xfId="0" applyFill="1" applyBorder="1" applyAlignment="1">
      <alignment horizontal="center" vertical="top"/>
    </xf>
    <xf numFmtId="0" fontId="0" fillId="0" borderId="7" xfId="0" applyFill="1" applyBorder="1" applyAlignment="1">
      <alignment vertical="top" wrapText="1"/>
    </xf>
    <xf numFmtId="0" fontId="0" fillId="0" borderId="7" xfId="0" applyFill="1" applyBorder="1" applyAlignment="1">
      <alignment horizontal="left" vertical="top"/>
    </xf>
    <xf numFmtId="0" fontId="0" fillId="0" borderId="7" xfId="0" applyFill="1" applyBorder="1" applyAlignment="1">
      <alignment horizontal="right" vertical="top"/>
    </xf>
    <xf numFmtId="166" fontId="1" fillId="0" borderId="7" xfId="1" applyNumberFormat="1" applyFont="1" applyFill="1" applyBorder="1" applyAlignment="1">
      <alignment horizontal="center" vertical="center" wrapText="1"/>
    </xf>
    <xf numFmtId="0" fontId="0" fillId="0" borderId="7" xfId="1" applyFont="1" applyFill="1" applyBorder="1" applyAlignment="1">
      <alignment horizontal="center"/>
    </xf>
    <xf numFmtId="2" fontId="1" fillId="0" borderId="7" xfId="1" applyNumberFormat="1" applyFont="1" applyFill="1" applyBorder="1" applyAlignment="1">
      <alignment vertical="top" wrapText="1"/>
    </xf>
    <xf numFmtId="0" fontId="0" fillId="0" borderId="7" xfId="0" applyFill="1" applyBorder="1" applyAlignment="1">
      <alignment horizontal="right" vertical="top" wrapText="1"/>
    </xf>
    <xf numFmtId="0" fontId="6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9" xfId="0" applyFill="1" applyBorder="1" applyAlignment="1">
      <alignment vertical="top" wrapText="1"/>
    </xf>
    <xf numFmtId="2" fontId="0" fillId="0" borderId="7" xfId="0" applyNumberFormat="1" applyFill="1" applyBorder="1" applyAlignment="1">
      <alignment horizontal="right" vertical="top"/>
    </xf>
    <xf numFmtId="0" fontId="0" fillId="0" borderId="0" xfId="0" applyFill="1"/>
    <xf numFmtId="0" fontId="0" fillId="0" borderId="1" xfId="0" applyFill="1" applyBorder="1"/>
    <xf numFmtId="0" fontId="0" fillId="0" borderId="10" xfId="0" applyFill="1" applyBorder="1" applyAlignment="1">
      <alignment horizontal="left" vertical="top"/>
    </xf>
    <xf numFmtId="0" fontId="6" fillId="0" borderId="7" xfId="0" applyFont="1" applyBorder="1" applyAlignment="1">
      <alignment horizontal="center" vertical="center" wrapText="1"/>
    </xf>
    <xf numFmtId="0" fontId="0" fillId="0" borderId="9" xfId="0" applyFill="1" applyBorder="1" applyAlignment="1">
      <alignment horizontal="right" vertical="top"/>
    </xf>
    <xf numFmtId="0" fontId="0" fillId="0" borderId="6" xfId="0" applyBorder="1" applyAlignment="1">
      <alignment horizontal="center"/>
    </xf>
    <xf numFmtId="0" fontId="0" fillId="0" borderId="6" xfId="0" applyFill="1" applyBorder="1" applyAlignment="1">
      <alignment horizontal="right" vertical="top"/>
    </xf>
    <xf numFmtId="0" fontId="0" fillId="0" borderId="7" xfId="0" applyFill="1" applyBorder="1" applyAlignment="1">
      <alignment horizontal="center" vertical="top"/>
    </xf>
    <xf numFmtId="0" fontId="0" fillId="0" borderId="10" xfId="0" applyFill="1" applyBorder="1" applyAlignment="1">
      <alignment horizontal="right" vertical="top" wrapText="1"/>
    </xf>
    <xf numFmtId="0" fontId="2" fillId="0" borderId="7" xfId="0" applyFont="1" applyFill="1" applyBorder="1" applyAlignment="1">
      <alignment horizontal="right"/>
    </xf>
    <xf numFmtId="0" fontId="0" fillId="0" borderId="9" xfId="0" applyFill="1" applyBorder="1" applyAlignment="1">
      <alignment horizontal="right" vertical="top" wrapText="1"/>
    </xf>
    <xf numFmtId="0" fontId="2" fillId="0" borderId="7" xfId="0" applyFont="1" applyFill="1" applyBorder="1"/>
    <xf numFmtId="0" fontId="0" fillId="0" borderId="11" xfId="0" applyFill="1" applyBorder="1" applyAlignment="1">
      <alignment vertical="top" wrapText="1"/>
    </xf>
    <xf numFmtId="0" fontId="0" fillId="0" borderId="6" xfId="0" applyFill="1" applyBorder="1" applyAlignment="1">
      <alignment horizontal="left" vertical="top"/>
    </xf>
    <xf numFmtId="166" fontId="1" fillId="0" borderId="6" xfId="1" applyNumberFormat="1" applyFont="1" applyFill="1" applyBorder="1" applyAlignment="1">
      <alignment horizontal="center" vertical="center" wrapText="1"/>
    </xf>
    <xf numFmtId="0" fontId="0" fillId="0" borderId="6" xfId="1" applyFont="1" applyFill="1" applyBorder="1" applyAlignment="1">
      <alignment horizontal="center"/>
    </xf>
    <xf numFmtId="2" fontId="1" fillId="0" borderId="6" xfId="1" applyNumberFormat="1" applyFont="1" applyFill="1" applyBorder="1" applyAlignment="1">
      <alignment vertical="top" wrapText="1"/>
    </xf>
    <xf numFmtId="0" fontId="0" fillId="0" borderId="6" xfId="0" applyFill="1" applyBorder="1" applyAlignment="1">
      <alignment horizontal="right" vertical="top" wrapText="1"/>
    </xf>
    <xf numFmtId="0" fontId="0" fillId="0" borderId="12" xfId="0" applyFill="1" applyBorder="1" applyAlignment="1">
      <alignment horizontal="right" vertical="top" wrapText="1"/>
    </xf>
    <xf numFmtId="0" fontId="2" fillId="0" borderId="6" xfId="0" applyFont="1" applyFill="1" applyBorder="1" applyAlignment="1">
      <alignment horizontal="right"/>
    </xf>
    <xf numFmtId="0" fontId="0" fillId="0" borderId="11" xfId="0" applyFill="1" applyBorder="1" applyAlignment="1">
      <alignment horizontal="right" vertical="top" wrapText="1"/>
    </xf>
    <xf numFmtId="0" fontId="2" fillId="0" borderId="6" xfId="0" applyFont="1" applyFill="1" applyBorder="1"/>
    <xf numFmtId="0" fontId="0" fillId="0" borderId="12" xfId="0" applyFill="1" applyBorder="1" applyAlignment="1">
      <alignment horizontal="left" vertical="top"/>
    </xf>
    <xf numFmtId="0" fontId="6" fillId="0" borderId="6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2" fontId="1" fillId="0" borderId="7" xfId="1" applyNumberFormat="1" applyFont="1" applyFill="1" applyBorder="1" applyAlignment="1">
      <alignment horizontal="center" vertical="top" wrapText="1"/>
    </xf>
    <xf numFmtId="0" fontId="0" fillId="0" borderId="13" xfId="0" applyFill="1" applyBorder="1" applyAlignment="1">
      <alignment horizontal="center" vertical="top"/>
    </xf>
    <xf numFmtId="0" fontId="0" fillId="0" borderId="14" xfId="0" applyFill="1" applyBorder="1" applyAlignment="1">
      <alignment vertical="top" wrapText="1"/>
    </xf>
    <xf numFmtId="0" fontId="0" fillId="0" borderId="13" xfId="0" applyFill="1" applyBorder="1" applyAlignment="1">
      <alignment horizontal="left" vertical="top"/>
    </xf>
    <xf numFmtId="0" fontId="0" fillId="0" borderId="13" xfId="0" applyFill="1" applyBorder="1" applyAlignment="1">
      <alignment horizontal="right" vertical="top"/>
    </xf>
    <xf numFmtId="166" fontId="1" fillId="0" borderId="13" xfId="1" applyNumberFormat="1" applyFont="1" applyFill="1" applyBorder="1" applyAlignment="1">
      <alignment horizontal="center" vertical="center" wrapText="1"/>
    </xf>
    <xf numFmtId="0" fontId="0" fillId="0" borderId="13" xfId="1" applyFont="1" applyFill="1" applyBorder="1" applyAlignment="1">
      <alignment horizontal="center"/>
    </xf>
    <xf numFmtId="2" fontId="1" fillId="0" borderId="13" xfId="1" applyNumberFormat="1" applyFont="1" applyFill="1" applyBorder="1" applyAlignment="1">
      <alignment vertical="top" wrapText="1"/>
    </xf>
    <xf numFmtId="0" fontId="0" fillId="0" borderId="13" xfId="0" applyFill="1" applyBorder="1" applyAlignment="1">
      <alignment horizontal="right" vertical="top" wrapText="1"/>
    </xf>
    <xf numFmtId="0" fontId="0" fillId="0" borderId="15" xfId="0" applyFill="1" applyBorder="1" applyAlignment="1">
      <alignment horizontal="right" vertical="top" wrapText="1"/>
    </xf>
    <xf numFmtId="0" fontId="2" fillId="0" borderId="13" xfId="0" applyFont="1" applyFill="1" applyBorder="1" applyAlignment="1">
      <alignment horizontal="right"/>
    </xf>
    <xf numFmtId="0" fontId="0" fillId="0" borderId="14" xfId="0" applyFill="1" applyBorder="1" applyAlignment="1">
      <alignment horizontal="right" vertical="top" wrapText="1"/>
    </xf>
    <xf numFmtId="0" fontId="2" fillId="0" borderId="13" xfId="0" applyFont="1" applyFill="1" applyBorder="1"/>
    <xf numFmtId="0" fontId="0" fillId="0" borderId="15" xfId="0" applyFill="1" applyBorder="1" applyAlignment="1">
      <alignment horizontal="left" vertical="top"/>
    </xf>
    <xf numFmtId="0" fontId="6" fillId="0" borderId="1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166" fontId="1" fillId="0" borderId="16" xfId="1" applyNumberFormat="1" applyFont="1" applyFill="1" applyBorder="1" applyAlignment="1">
      <alignment horizontal="center" vertical="center" wrapText="1"/>
    </xf>
    <xf numFmtId="2" fontId="1" fillId="0" borderId="16" xfId="1" applyNumberFormat="1" applyFont="1" applyFill="1" applyBorder="1" applyAlignment="1">
      <alignment horizontal="center" vertical="top" wrapText="1"/>
    </xf>
    <xf numFmtId="0" fontId="5" fillId="0" borderId="16" xfId="0" applyFont="1" applyFill="1" applyBorder="1" applyAlignment="1">
      <alignment horizontal="center" vertical="top" wrapText="1"/>
    </xf>
    <xf numFmtId="0" fontId="5" fillId="0" borderId="16" xfId="0" applyFont="1" applyFill="1" applyBorder="1" applyAlignment="1">
      <alignment vertical="top" wrapText="1"/>
    </xf>
    <xf numFmtId="0" fontId="5" fillId="0" borderId="7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167" fontId="0" fillId="0" borderId="0" xfId="0" applyNumberFormat="1"/>
    <xf numFmtId="0" fontId="6" fillId="0" borderId="17" xfId="0" applyFont="1" applyBorder="1" applyAlignment="1">
      <alignment horizontal="center" vertical="center" wrapText="1"/>
    </xf>
    <xf numFmtId="168" fontId="0" fillId="0" borderId="0" xfId="0" applyNumberFormat="1"/>
    <xf numFmtId="0" fontId="6" fillId="0" borderId="18" xfId="0" applyFont="1" applyBorder="1" applyAlignment="1">
      <alignment horizontal="center" vertical="center" wrapText="1"/>
    </xf>
    <xf numFmtId="167" fontId="6" fillId="0" borderId="17" xfId="0" applyNumberFormat="1" applyFont="1" applyBorder="1" applyAlignment="1">
      <alignment vertical="center" wrapText="1"/>
    </xf>
    <xf numFmtId="169" fontId="6" fillId="0" borderId="18" xfId="0" applyNumberFormat="1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0" fillId="0" borderId="6" xfId="0" applyFill="1" applyBorder="1" applyAlignment="1">
      <alignment vertical="top" wrapText="1"/>
    </xf>
    <xf numFmtId="0" fontId="2" fillId="0" borderId="6" xfId="0" applyFont="1" applyFill="1" applyBorder="1" applyAlignment="1">
      <alignment horizontal="center"/>
    </xf>
    <xf numFmtId="0" fontId="8" fillId="0" borderId="1" xfId="0" applyFont="1" applyFill="1" applyBorder="1"/>
    <xf numFmtId="20" fontId="0" fillId="0" borderId="0" xfId="0" applyNumberFormat="1" applyFill="1"/>
    <xf numFmtId="0" fontId="5" fillId="0" borderId="3" xfId="0" applyFont="1" applyFill="1" applyBorder="1" applyAlignment="1">
      <alignment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2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28" xfId="0" applyFill="1" applyBorder="1" applyAlignment="1">
      <alignment horizontal="left" wrapText="1"/>
    </xf>
    <xf numFmtId="0" fontId="0" fillId="0" borderId="28" xfId="0" applyBorder="1"/>
    <xf numFmtId="166" fontId="10" fillId="0" borderId="28" xfId="1" applyNumberFormat="1" applyFont="1" applyFill="1" applyBorder="1" applyAlignment="1">
      <alignment horizontal="center" wrapText="1"/>
    </xf>
    <xf numFmtId="2" fontId="11" fillId="0" borderId="28" xfId="0" applyNumberFormat="1" applyFont="1" applyFill="1" applyBorder="1" applyAlignment="1">
      <alignment horizontal="left" wrapText="1"/>
    </xf>
    <xf numFmtId="0" fontId="0" fillId="0" borderId="28" xfId="0" applyFill="1" applyBorder="1"/>
    <xf numFmtId="0" fontId="0" fillId="0" borderId="7" xfId="0" applyFont="1" applyFill="1" applyBorder="1" applyAlignment="1">
      <alignment horizontal="left" vertical="top" wrapText="1"/>
    </xf>
    <xf numFmtId="0" fontId="12" fillId="0" borderId="28" xfId="0" applyFont="1" applyFill="1" applyBorder="1" applyAlignment="1">
      <alignment horizontal="left" wrapText="1"/>
    </xf>
    <xf numFmtId="0" fontId="6" fillId="0" borderId="28" xfId="0" applyFont="1" applyBorder="1" applyAlignment="1">
      <alignment horizontal="center" vertical="center" wrapText="1"/>
    </xf>
    <xf numFmtId="169" fontId="6" fillId="0" borderId="28" xfId="0" applyNumberFormat="1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top" wrapText="1"/>
    </xf>
    <xf numFmtId="0" fontId="5" fillId="0" borderId="29" xfId="0" applyFont="1" applyFill="1" applyBorder="1" applyAlignment="1">
      <alignment vertical="top" wrapText="1"/>
    </xf>
    <xf numFmtId="0" fontId="0" fillId="0" borderId="10" xfId="0" applyFont="1" applyFill="1" applyBorder="1" applyAlignment="1">
      <alignment horizontal="center" vertical="top" wrapText="1"/>
    </xf>
    <xf numFmtId="0" fontId="13" fillId="0" borderId="0" xfId="2" applyFill="1"/>
    <xf numFmtId="0" fontId="8" fillId="0" borderId="1" xfId="2" applyFont="1" applyFill="1" applyBorder="1"/>
    <xf numFmtId="0" fontId="2" fillId="0" borderId="0" xfId="2" applyFont="1" applyFill="1"/>
    <xf numFmtId="0" fontId="13" fillId="0" borderId="1" xfId="2" applyFill="1" applyBorder="1"/>
    <xf numFmtId="0" fontId="13" fillId="0" borderId="0" xfId="2" applyFill="1" applyAlignment="1">
      <alignment horizontal="left" vertical="top"/>
    </xf>
    <xf numFmtId="0" fontId="13" fillId="0" borderId="0" xfId="2" applyFill="1" applyAlignment="1" applyProtection="1">
      <alignment vertical="top"/>
      <protection locked="0"/>
    </xf>
    <xf numFmtId="0" fontId="4" fillId="0" borderId="0" xfId="2" applyFont="1" applyFill="1" applyAlignment="1">
      <alignment horizontal="center" vertical="top"/>
    </xf>
    <xf numFmtId="0" fontId="13" fillId="0" borderId="0" xfId="2" applyFill="1" applyAlignment="1" applyProtection="1">
      <alignment horizontal="center" vertical="top"/>
      <protection locked="0"/>
    </xf>
    <xf numFmtId="0" fontId="13" fillId="0" borderId="4" xfId="2" applyFill="1" applyBorder="1" applyAlignment="1">
      <alignment horizontal="center" vertical="center" textRotation="90" wrapText="1"/>
    </xf>
    <xf numFmtId="20" fontId="13" fillId="0" borderId="0" xfId="2" applyNumberFormat="1" applyFill="1"/>
    <xf numFmtId="0" fontId="5" fillId="0" borderId="3" xfId="2" applyFont="1" applyFill="1" applyBorder="1" applyAlignment="1">
      <alignment vertical="top" wrapText="1"/>
    </xf>
    <xf numFmtId="0" fontId="13" fillId="0" borderId="7" xfId="2" applyFill="1" applyBorder="1" applyAlignment="1">
      <alignment horizontal="left" vertical="top" wrapText="1"/>
    </xf>
    <xf numFmtId="0" fontId="12" fillId="0" borderId="28" xfId="2" applyFont="1" applyFill="1" applyBorder="1" applyAlignment="1">
      <alignment horizontal="left" wrapText="1"/>
    </xf>
    <xf numFmtId="0" fontId="13" fillId="0" borderId="28" xfId="2" applyFill="1" applyBorder="1" applyAlignment="1">
      <alignment horizontal="left" wrapText="1"/>
    </xf>
    <xf numFmtId="0" fontId="13" fillId="0" borderId="28" xfId="2" applyBorder="1"/>
    <xf numFmtId="2" fontId="11" fillId="0" borderId="28" xfId="2" applyNumberFormat="1" applyFont="1" applyFill="1" applyBorder="1" applyAlignment="1">
      <alignment horizontal="left" wrapText="1"/>
    </xf>
    <xf numFmtId="0" fontId="13" fillId="0" borderId="6" xfId="2" applyFill="1" applyBorder="1" applyAlignment="1">
      <alignment horizontal="left" vertical="top" wrapText="1"/>
    </xf>
    <xf numFmtId="0" fontId="13" fillId="0" borderId="10" xfId="2" applyFont="1" applyFill="1" applyBorder="1" applyAlignment="1">
      <alignment horizontal="center" vertical="top" wrapText="1"/>
    </xf>
    <xf numFmtId="0" fontId="6" fillId="0" borderId="30" xfId="2" applyFont="1" applyBorder="1" applyAlignment="1">
      <alignment horizontal="center" vertical="center" wrapText="1"/>
    </xf>
    <xf numFmtId="0" fontId="13" fillId="0" borderId="30" xfId="2" applyFill="1" applyBorder="1" applyAlignment="1">
      <alignment horizontal="center" vertical="top" wrapText="1"/>
    </xf>
    <xf numFmtId="0" fontId="13" fillId="0" borderId="9" xfId="2" applyFill="1" applyBorder="1" applyAlignment="1">
      <alignment horizontal="left" vertical="top" wrapText="1"/>
    </xf>
    <xf numFmtId="0" fontId="13" fillId="0" borderId="28" xfId="2" applyFill="1" applyBorder="1" applyAlignment="1">
      <alignment horizontal="left" vertical="top" wrapText="1"/>
    </xf>
    <xf numFmtId="0" fontId="6" fillId="0" borderId="28" xfId="2" applyFont="1" applyBorder="1" applyAlignment="1">
      <alignment horizontal="center" vertical="center" wrapText="1"/>
    </xf>
    <xf numFmtId="169" fontId="6" fillId="0" borderId="28" xfId="2" applyNumberFormat="1" applyFont="1" applyBorder="1" applyAlignment="1">
      <alignment horizontal="center" vertical="center" wrapText="1"/>
    </xf>
    <xf numFmtId="0" fontId="13" fillId="0" borderId="28" xfId="2" applyFill="1" applyBorder="1"/>
    <xf numFmtId="0" fontId="13" fillId="0" borderId="7" xfId="2" applyFont="1" applyFill="1" applyBorder="1" applyAlignment="1">
      <alignment horizontal="left" vertical="top" wrapText="1"/>
    </xf>
    <xf numFmtId="166" fontId="10" fillId="0" borderId="16" xfId="1" applyNumberFormat="1" applyFont="1" applyFill="1" applyBorder="1" applyAlignment="1">
      <alignment horizontal="center" vertical="center" wrapText="1"/>
    </xf>
    <xf numFmtId="166" fontId="10" fillId="0" borderId="31" xfId="1" applyNumberFormat="1" applyFont="1" applyFill="1" applyBorder="1" applyAlignment="1">
      <alignment horizontal="center" vertical="center" wrapText="1"/>
    </xf>
    <xf numFmtId="2" fontId="10" fillId="0" borderId="10" xfId="2" applyNumberFormat="1" applyFont="1" applyFill="1" applyBorder="1" applyAlignment="1">
      <alignment horizontal="left" vertical="top" wrapText="1" indent="2"/>
    </xf>
    <xf numFmtId="0" fontId="8" fillId="0" borderId="7" xfId="2" applyFont="1" applyFill="1" applyBorder="1" applyAlignment="1">
      <alignment horizontal="left" vertical="top" wrapText="1"/>
    </xf>
    <xf numFmtId="0" fontId="13" fillId="0" borderId="10" xfId="2" applyFill="1" applyBorder="1" applyAlignment="1">
      <alignment horizontal="left" vertical="top" wrapText="1"/>
    </xf>
    <xf numFmtId="0" fontId="13" fillId="0" borderId="28" xfId="2" applyFill="1" applyBorder="1" applyAlignment="1">
      <alignment horizontal="left" vertical="top"/>
    </xf>
    <xf numFmtId="0" fontId="10" fillId="0" borderId="0" xfId="2" applyFont="1" applyFill="1"/>
    <xf numFmtId="0" fontId="10" fillId="0" borderId="1" xfId="2" applyFont="1" applyFill="1" applyBorder="1"/>
    <xf numFmtId="0" fontId="10" fillId="0" borderId="0" xfId="2" applyFont="1" applyFill="1" applyAlignment="1">
      <alignment horizontal="left" vertical="top"/>
    </xf>
    <xf numFmtId="0" fontId="10" fillId="0" borderId="0" xfId="2" applyFont="1" applyFill="1" applyAlignment="1" applyProtection="1">
      <alignment vertical="top"/>
      <protection locked="0"/>
    </xf>
    <xf numFmtId="0" fontId="10" fillId="0" borderId="0" xfId="2" applyFont="1" applyFill="1" applyAlignment="1">
      <alignment horizontal="center" vertical="top"/>
    </xf>
    <xf numFmtId="0" fontId="10" fillId="0" borderId="0" xfId="2" applyFont="1" applyFill="1" applyAlignment="1" applyProtection="1">
      <alignment horizontal="center" vertical="top"/>
      <protection locked="0"/>
    </xf>
    <xf numFmtId="0" fontId="10" fillId="0" borderId="4" xfId="2" applyFont="1" applyFill="1" applyBorder="1" applyAlignment="1">
      <alignment horizontal="center" vertical="center" textRotation="90" wrapText="1"/>
    </xf>
    <xf numFmtId="20" fontId="10" fillId="0" borderId="0" xfId="2" applyNumberFormat="1" applyFont="1" applyFill="1"/>
    <xf numFmtId="0" fontId="17" fillId="0" borderId="3" xfId="2" applyFont="1" applyFill="1" applyBorder="1" applyAlignment="1">
      <alignment vertical="top" wrapText="1"/>
    </xf>
    <xf numFmtId="0" fontId="17" fillId="0" borderId="29" xfId="2" applyFont="1" applyFill="1" applyBorder="1" applyAlignment="1">
      <alignment vertical="top" wrapText="1"/>
    </xf>
    <xf numFmtId="0" fontId="10" fillId="0" borderId="29" xfId="2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0" fillId="0" borderId="0" xfId="2" applyFont="1"/>
    <xf numFmtId="0" fontId="10" fillId="0" borderId="7" xfId="2" applyFont="1" applyFill="1" applyBorder="1" applyAlignment="1">
      <alignment horizontal="center"/>
    </xf>
    <xf numFmtId="0" fontId="17" fillId="0" borderId="0" xfId="2" applyFont="1" applyFill="1" applyBorder="1" applyAlignment="1">
      <alignment horizontal="center" vertical="center" wrapText="1"/>
    </xf>
    <xf numFmtId="0" fontId="10" fillId="0" borderId="30" xfId="2" applyFont="1" applyFill="1" applyBorder="1" applyAlignment="1">
      <alignment vertical="top" wrapText="1"/>
    </xf>
    <xf numFmtId="0" fontId="10" fillId="0" borderId="30" xfId="2" applyFont="1" applyFill="1" applyBorder="1" applyAlignment="1">
      <alignment horizontal="center" vertical="center" wrapText="1"/>
    </xf>
    <xf numFmtId="0" fontId="17" fillId="0" borderId="30" xfId="2" applyFont="1" applyFill="1" applyBorder="1" applyAlignment="1">
      <alignment vertical="top" wrapText="1"/>
    </xf>
    <xf numFmtId="0" fontId="10" fillId="0" borderId="30" xfId="2" applyFont="1" applyFill="1" applyBorder="1" applyAlignment="1">
      <alignment horizontal="left" vertical="top" wrapText="1"/>
    </xf>
    <xf numFmtId="0" fontId="17" fillId="0" borderId="28" xfId="2" applyFont="1" applyFill="1" applyBorder="1" applyAlignment="1">
      <alignment horizontal="center" vertical="center" wrapText="1"/>
    </xf>
    <xf numFmtId="2" fontId="10" fillId="0" borderId="32" xfId="2" applyNumberFormat="1" applyFont="1" applyFill="1" applyBorder="1" applyAlignment="1">
      <alignment horizontal="left" vertical="top" wrapText="1" indent="2"/>
    </xf>
    <xf numFmtId="0" fontId="10" fillId="0" borderId="28" xfId="2" applyFont="1" applyFill="1" applyBorder="1" applyAlignment="1">
      <alignment vertical="top" wrapText="1"/>
    </xf>
    <xf numFmtId="0" fontId="10" fillId="0" borderId="28" xfId="2" applyFont="1" applyFill="1" applyBorder="1" applyAlignment="1">
      <alignment horizontal="center" vertical="center" wrapText="1"/>
    </xf>
    <xf numFmtId="0" fontId="17" fillId="0" borderId="28" xfId="2" applyFont="1" applyFill="1" applyBorder="1" applyAlignment="1">
      <alignment vertical="top" wrapText="1"/>
    </xf>
    <xf numFmtId="0" fontId="10" fillId="0" borderId="28" xfId="2" applyFont="1" applyFill="1" applyBorder="1" applyAlignment="1">
      <alignment horizontal="left" vertical="top" wrapText="1"/>
    </xf>
    <xf numFmtId="0" fontId="10" fillId="0" borderId="7" xfId="2" applyFont="1" applyBorder="1" applyAlignment="1">
      <alignment horizontal="center"/>
    </xf>
    <xf numFmtId="0" fontId="10" fillId="0" borderId="7" xfId="2" applyFont="1" applyFill="1" applyBorder="1" applyAlignment="1">
      <alignment horizontal="left" vertical="top" wrapText="1"/>
    </xf>
    <xf numFmtId="0" fontId="10" fillId="0" borderId="6" xfId="2" applyFont="1" applyFill="1" applyBorder="1" applyAlignment="1">
      <alignment horizontal="left" vertical="top" wrapText="1"/>
    </xf>
    <xf numFmtId="0" fontId="10" fillId="0" borderId="28" xfId="2" applyFont="1" applyFill="1" applyBorder="1"/>
    <xf numFmtId="0" fontId="10" fillId="0" borderId="28" xfId="2" applyFont="1" applyBorder="1"/>
    <xf numFmtId="0" fontId="10" fillId="0" borderId="28" xfId="2" applyFont="1" applyFill="1" applyBorder="1" applyAlignment="1">
      <alignment horizontal="center"/>
    </xf>
    <xf numFmtId="166" fontId="10" fillId="0" borderId="33" xfId="1" applyNumberFormat="1" applyFont="1" applyFill="1" applyBorder="1" applyAlignment="1">
      <alignment horizontal="center" vertical="center" wrapText="1"/>
    </xf>
    <xf numFmtId="0" fontId="10" fillId="0" borderId="28" xfId="2" applyFont="1" applyBorder="1" applyAlignment="1">
      <alignment horizontal="center"/>
    </xf>
    <xf numFmtId="0" fontId="10" fillId="0" borderId="28" xfId="2" applyFont="1" applyFill="1" applyBorder="1" applyAlignment="1">
      <alignment horizontal="center" vertical="center"/>
    </xf>
    <xf numFmtId="0" fontId="10" fillId="0" borderId="0" xfId="2" applyFont="1" applyFill="1" applyAlignment="1">
      <alignment vertical="center" wrapText="1"/>
    </xf>
    <xf numFmtId="0" fontId="10" fillId="0" borderId="0" xfId="2" applyFont="1" applyFill="1" applyAlignment="1">
      <alignment horizontal="center" vertical="center"/>
    </xf>
    <xf numFmtId="0" fontId="13" fillId="0" borderId="0" xfId="2" applyFill="1" applyAlignment="1">
      <alignment horizontal="center" vertical="center"/>
    </xf>
    <xf numFmtId="0" fontId="13" fillId="0" borderId="0" xfId="2" applyFill="1" applyAlignment="1" applyProtection="1">
      <alignment horizontal="center" vertical="center"/>
      <protection locked="0"/>
    </xf>
    <xf numFmtId="0" fontId="5" fillId="0" borderId="3" xfId="2" applyFont="1" applyFill="1" applyBorder="1" applyAlignment="1">
      <alignment horizontal="center" vertical="center" wrapText="1"/>
    </xf>
    <xf numFmtId="0" fontId="13" fillId="0" borderId="7" xfId="2" applyFill="1" applyBorder="1" applyAlignment="1">
      <alignment horizontal="left" wrapText="1"/>
    </xf>
    <xf numFmtId="0" fontId="13" fillId="0" borderId="0" xfId="2" applyFill="1" applyAlignment="1">
      <alignment horizontal="left"/>
    </xf>
    <xf numFmtId="0" fontId="5" fillId="0" borderId="0" xfId="2" applyFont="1" applyFill="1" applyBorder="1" applyAlignment="1">
      <alignment wrapText="1"/>
    </xf>
    <xf numFmtId="166" fontId="10" fillId="0" borderId="16" xfId="1" applyNumberFormat="1" applyFont="1" applyFill="1" applyBorder="1" applyAlignment="1">
      <alignment horizontal="center" wrapText="1"/>
    </xf>
    <xf numFmtId="0" fontId="17" fillId="0" borderId="28" xfId="2" applyFont="1" applyFill="1" applyBorder="1" applyAlignment="1">
      <alignment horizontal="center" wrapText="1"/>
    </xf>
    <xf numFmtId="2" fontId="11" fillId="0" borderId="10" xfId="2" applyNumberFormat="1" applyFont="1" applyFill="1" applyBorder="1" applyAlignment="1">
      <alignment horizontal="left" wrapText="1"/>
    </xf>
    <xf numFmtId="0" fontId="8" fillId="0" borderId="6" xfId="2" applyFont="1" applyFill="1" applyBorder="1" applyAlignment="1">
      <alignment horizontal="left" wrapText="1"/>
    </xf>
    <xf numFmtId="0" fontId="5" fillId="0" borderId="28" xfId="2" applyFont="1" applyFill="1" applyBorder="1" applyAlignment="1">
      <alignment wrapText="1"/>
    </xf>
    <xf numFmtId="0" fontId="13" fillId="0" borderId="16" xfId="2" applyFill="1" applyBorder="1" applyAlignment="1">
      <alignment horizontal="center" wrapText="1"/>
    </xf>
    <xf numFmtId="0" fontId="13" fillId="0" borderId="0" xfId="2" applyFill="1" applyAlignment="1"/>
    <xf numFmtId="0" fontId="13" fillId="0" borderId="9" xfId="2" applyFill="1" applyBorder="1" applyAlignment="1">
      <alignment horizontal="left" wrapText="1"/>
    </xf>
    <xf numFmtId="0" fontId="13" fillId="0" borderId="10" xfId="2" applyFill="1" applyBorder="1" applyAlignment="1">
      <alignment horizontal="left" wrapText="1"/>
    </xf>
    <xf numFmtId="0" fontId="13" fillId="0" borderId="7" xfId="2" applyFill="1" applyBorder="1" applyAlignment="1">
      <alignment horizontal="center" wrapText="1"/>
    </xf>
    <xf numFmtId="0" fontId="8" fillId="0" borderId="16" xfId="2" applyFont="1" applyFill="1" applyBorder="1" applyAlignment="1">
      <alignment horizontal="left" wrapText="1"/>
    </xf>
    <xf numFmtId="0" fontId="5" fillId="0" borderId="0" xfId="2" applyFont="1" applyFill="1" applyBorder="1" applyAlignment="1">
      <alignment horizontal="center" wrapText="1"/>
    </xf>
    <xf numFmtId="0" fontId="13" fillId="0" borderId="16" xfId="2" applyFill="1" applyBorder="1" applyAlignment="1">
      <alignment horizontal="left" wrapText="1"/>
    </xf>
    <xf numFmtId="0" fontId="13" fillId="0" borderId="6" xfId="2" applyFill="1" applyBorder="1" applyAlignment="1">
      <alignment horizontal="left" wrapText="1"/>
    </xf>
    <xf numFmtId="0" fontId="8" fillId="0" borderId="7" xfId="2" applyFont="1" applyFill="1" applyBorder="1" applyAlignment="1">
      <alignment horizontal="left" wrapText="1"/>
    </xf>
    <xf numFmtId="166" fontId="10" fillId="0" borderId="31" xfId="1" applyNumberFormat="1" applyFont="1" applyFill="1" applyBorder="1" applyAlignment="1">
      <alignment horizontal="center" wrapText="1"/>
    </xf>
    <xf numFmtId="2" fontId="10" fillId="0" borderId="10" xfId="2" applyNumberFormat="1" applyFont="1" applyFill="1" applyBorder="1" applyAlignment="1">
      <alignment horizontal="left" wrapText="1"/>
    </xf>
    <xf numFmtId="0" fontId="2" fillId="0" borderId="0" xfId="2" applyFont="1" applyFill="1" applyAlignment="1"/>
    <xf numFmtId="0" fontId="13" fillId="0" borderId="28" xfId="2" applyFill="1" applyBorder="1" applyAlignment="1">
      <alignment horizontal="left"/>
    </xf>
    <xf numFmtId="0" fontId="13" fillId="0" borderId="34" xfId="2" applyFill="1" applyBorder="1" applyAlignment="1">
      <alignment horizontal="left"/>
    </xf>
    <xf numFmtId="0" fontId="13" fillId="0" borderId="11" xfId="2" applyFill="1" applyBorder="1" applyAlignment="1">
      <alignment horizontal="left" wrapText="1"/>
    </xf>
    <xf numFmtId="0" fontId="13" fillId="0" borderId="12" xfId="2" applyFill="1" applyBorder="1" applyAlignment="1">
      <alignment horizontal="left" wrapText="1"/>
    </xf>
    <xf numFmtId="0" fontId="2" fillId="0" borderId="28" xfId="2" applyFont="1" applyFill="1" applyBorder="1" applyAlignment="1"/>
    <xf numFmtId="0" fontId="13" fillId="0" borderId="34" xfId="2" applyFill="1" applyBorder="1" applyAlignment="1">
      <alignment horizontal="left" wrapText="1"/>
    </xf>
    <xf numFmtId="0" fontId="5" fillId="0" borderId="34" xfId="2" applyFont="1" applyFill="1" applyBorder="1" applyAlignment="1">
      <alignment wrapText="1"/>
    </xf>
    <xf numFmtId="166" fontId="10" fillId="0" borderId="13" xfId="1" applyNumberFormat="1" applyFont="1" applyFill="1" applyBorder="1" applyAlignment="1">
      <alignment horizontal="center" wrapText="1"/>
    </xf>
    <xf numFmtId="0" fontId="17" fillId="0" borderId="34" xfId="2" applyFont="1" applyFill="1" applyBorder="1" applyAlignment="1">
      <alignment horizontal="center" wrapText="1"/>
    </xf>
    <xf numFmtId="2" fontId="11" fillId="0" borderId="12" xfId="2" applyNumberFormat="1" applyFont="1" applyFill="1" applyBorder="1" applyAlignment="1">
      <alignment horizontal="left" wrapText="1"/>
    </xf>
    <xf numFmtId="0" fontId="13" fillId="0" borderId="13" xfId="2" applyFill="1" applyBorder="1" applyAlignment="1">
      <alignment horizontal="left" wrapText="1"/>
    </xf>
    <xf numFmtId="0" fontId="13" fillId="0" borderId="13" xfId="2" applyFill="1" applyBorder="1" applyAlignment="1">
      <alignment horizontal="center" wrapText="1"/>
    </xf>
    <xf numFmtId="0" fontId="2" fillId="0" borderId="28" xfId="2" applyFont="1" applyFill="1" applyBorder="1"/>
    <xf numFmtId="0" fontId="13" fillId="0" borderId="28" xfId="2" applyFill="1" applyBorder="1" applyAlignment="1">
      <alignment horizontal="center" wrapText="1"/>
    </xf>
    <xf numFmtId="0" fontId="2" fillId="0" borderId="0" xfId="2" applyFont="1" applyFill="1" applyAlignment="1">
      <alignment horizontal="center"/>
    </xf>
    <xf numFmtId="0" fontId="18" fillId="0" borderId="0" xfId="2" applyFont="1" applyFill="1" applyBorder="1" applyAlignment="1">
      <alignment horizontal="center" vertical="top" wrapText="1"/>
    </xf>
    <xf numFmtId="0" fontId="12" fillId="0" borderId="30" xfId="2" applyFont="1" applyFill="1" applyBorder="1" applyAlignment="1">
      <alignment horizontal="left" wrapText="1"/>
    </xf>
    <xf numFmtId="0" fontId="19" fillId="0" borderId="30" xfId="2" applyFont="1" applyFill="1" applyBorder="1" applyAlignment="1">
      <alignment horizontal="left" wrapText="1"/>
    </xf>
    <xf numFmtId="0" fontId="19" fillId="0" borderId="30" xfId="2" applyFont="1" applyFill="1" applyBorder="1"/>
    <xf numFmtId="166" fontId="11" fillId="0" borderId="30" xfId="1" applyNumberFormat="1" applyFont="1" applyFill="1" applyBorder="1" applyAlignment="1">
      <alignment horizontal="center" wrapText="1"/>
    </xf>
    <xf numFmtId="2" fontId="11" fillId="0" borderId="30" xfId="2" applyNumberFormat="1" applyFont="1" applyFill="1" applyBorder="1" applyAlignment="1">
      <alignment horizontal="left" wrapText="1"/>
    </xf>
    <xf numFmtId="0" fontId="20" fillId="0" borderId="30" xfId="2" applyFont="1" applyFill="1" applyBorder="1" applyAlignment="1">
      <alignment vertical="top" wrapText="1"/>
    </xf>
    <xf numFmtId="0" fontId="18" fillId="0" borderId="30" xfId="2" applyFont="1" applyFill="1" applyBorder="1" applyAlignment="1">
      <alignment horizontal="left" vertical="top" wrapText="1"/>
    </xf>
    <xf numFmtId="0" fontId="19" fillId="0" borderId="28" xfId="2" applyFont="1" applyFill="1" applyBorder="1" applyAlignment="1">
      <alignment horizontal="left" vertical="top" wrapText="1"/>
    </xf>
    <xf numFmtId="0" fontId="19" fillId="0" borderId="0" xfId="2" applyFont="1" applyFill="1"/>
    <xf numFmtId="0" fontId="21" fillId="0" borderId="7" xfId="2" applyFont="1" applyFill="1" applyBorder="1" applyAlignment="1">
      <alignment horizontal="center" vertical="top" wrapText="1"/>
    </xf>
    <xf numFmtId="0" fontId="19" fillId="0" borderId="28" xfId="2" applyFont="1" applyFill="1" applyBorder="1" applyAlignment="1">
      <alignment horizontal="left" wrapText="1"/>
    </xf>
    <xf numFmtId="0" fontId="19" fillId="0" borderId="28" xfId="2" applyFont="1" applyFill="1" applyBorder="1"/>
    <xf numFmtId="166" fontId="11" fillId="0" borderId="28" xfId="1" applyNumberFormat="1" applyFont="1" applyFill="1" applyBorder="1" applyAlignment="1">
      <alignment horizontal="center" wrapText="1"/>
    </xf>
    <xf numFmtId="0" fontId="19" fillId="0" borderId="28" xfId="2" applyFont="1" applyFill="1" applyBorder="1" applyAlignment="1">
      <alignment horizontal="center" vertical="top" wrapText="1"/>
    </xf>
    <xf numFmtId="0" fontId="22" fillId="0" borderId="28" xfId="2" applyFont="1" applyFill="1" applyBorder="1" applyAlignment="1">
      <alignment horizontal="center" vertical="center" wrapText="1"/>
    </xf>
    <xf numFmtId="169" fontId="22" fillId="0" borderId="28" xfId="2" applyNumberFormat="1" applyFont="1" applyFill="1" applyBorder="1" applyAlignment="1">
      <alignment horizontal="center" vertical="center" wrapText="1"/>
    </xf>
    <xf numFmtId="0" fontId="19" fillId="0" borderId="28" xfId="2" applyFont="1" applyFill="1" applyBorder="1" applyAlignment="1">
      <alignment horizontal="left" vertical="top"/>
    </xf>
    <xf numFmtId="0" fontId="12" fillId="0" borderId="28" xfId="3" applyFont="1" applyFill="1" applyBorder="1" applyAlignment="1">
      <alignment horizontal="left" wrapText="1"/>
    </xf>
    <xf numFmtId="0" fontId="8" fillId="0" borderId="28" xfId="3" applyFill="1" applyBorder="1" applyAlignment="1">
      <alignment horizontal="left" wrapText="1"/>
    </xf>
    <xf numFmtId="0" fontId="8" fillId="0" borderId="28" xfId="3" applyBorder="1"/>
    <xf numFmtId="0" fontId="8" fillId="0" borderId="0" xfId="2" applyFont="1" applyFill="1"/>
    <xf numFmtId="0" fontId="23" fillId="0" borderId="28" xfId="2" applyFont="1" applyFill="1" applyBorder="1" applyAlignment="1">
      <alignment horizontal="left" vertical="top" wrapText="1"/>
    </xf>
    <xf numFmtId="0" fontId="24" fillId="0" borderId="30" xfId="2" applyFont="1" applyFill="1" applyBorder="1" applyAlignment="1">
      <alignment vertical="top" wrapText="1"/>
    </xf>
    <xf numFmtId="0" fontId="23" fillId="0" borderId="28" xfId="2" applyFont="1" applyFill="1" applyBorder="1" applyAlignment="1">
      <alignment horizontal="center" vertical="top" wrapText="1"/>
    </xf>
    <xf numFmtId="0" fontId="25" fillId="0" borderId="28" xfId="2" applyFont="1" applyFill="1" applyBorder="1" applyAlignment="1">
      <alignment horizontal="center" vertical="center" wrapText="1"/>
    </xf>
    <xf numFmtId="0" fontId="15" fillId="0" borderId="28" xfId="2" applyFont="1" applyFill="1" applyBorder="1" applyAlignment="1">
      <alignment horizontal="left" vertical="top" wrapText="1"/>
    </xf>
    <xf numFmtId="169" fontId="25" fillId="0" borderId="28" xfId="2" applyNumberFormat="1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wrapText="1"/>
    </xf>
    <xf numFmtId="0" fontId="8" fillId="0" borderId="28" xfId="3" applyBorder="1" applyAlignment="1"/>
    <xf numFmtId="0" fontId="18" fillId="0" borderId="30" xfId="2" applyFont="1" applyFill="1" applyBorder="1" applyAlignment="1">
      <alignment horizontal="left" wrapText="1"/>
    </xf>
    <xf numFmtId="0" fontId="20" fillId="0" borderId="30" xfId="2" applyFont="1" applyFill="1" applyBorder="1" applyAlignment="1">
      <alignment wrapText="1"/>
    </xf>
    <xf numFmtId="0" fontId="19" fillId="0" borderId="0" xfId="2" applyFont="1" applyFill="1" applyAlignment="1"/>
    <xf numFmtId="0" fontId="8" fillId="0" borderId="28" xfId="2" applyFont="1" applyFill="1" applyBorder="1" applyAlignment="1">
      <alignment horizontal="left" wrapText="1"/>
    </xf>
    <xf numFmtId="0" fontId="8" fillId="0" borderId="0" xfId="2" applyFont="1" applyFill="1" applyAlignment="1"/>
    <xf numFmtId="0" fontId="8" fillId="0" borderId="28" xfId="2" applyFont="1" applyFill="1" applyBorder="1" applyAlignment="1"/>
    <xf numFmtId="0" fontId="8" fillId="0" borderId="35" xfId="3" applyFill="1" applyBorder="1" applyAlignment="1">
      <alignment horizontal="left" wrapText="1"/>
    </xf>
    <xf numFmtId="0" fontId="19" fillId="0" borderId="28" xfId="2" applyFont="1" applyFill="1" applyBorder="1" applyAlignment="1">
      <alignment horizontal="left"/>
    </xf>
    <xf numFmtId="0" fontId="15" fillId="0" borderId="28" xfId="2" applyFont="1" applyFill="1" applyBorder="1" applyAlignment="1">
      <alignment horizontal="left" wrapText="1"/>
    </xf>
    <xf numFmtId="0" fontId="13" fillId="0" borderId="28" xfId="2" applyFill="1" applyBorder="1" applyAlignment="1"/>
    <xf numFmtId="0" fontId="26" fillId="0" borderId="6" xfId="0" applyFont="1" applyFill="1" applyBorder="1" applyAlignment="1">
      <alignment horizontal="left" vertical="top"/>
    </xf>
    <xf numFmtId="0" fontId="26" fillId="0" borderId="10" xfId="0" applyFont="1" applyFill="1" applyBorder="1" applyAlignment="1">
      <alignment horizontal="center" vertical="top"/>
    </xf>
    <xf numFmtId="0" fontId="26" fillId="0" borderId="32" xfId="0" applyFont="1" applyFill="1" applyBorder="1" applyAlignment="1">
      <alignment horizontal="center" vertical="top"/>
    </xf>
    <xf numFmtId="0" fontId="26" fillId="0" borderId="9" xfId="0" applyFont="1" applyFill="1" applyBorder="1" applyAlignment="1">
      <alignment horizontal="center" vertical="top"/>
    </xf>
    <xf numFmtId="0" fontId="0" fillId="0" borderId="3" xfId="0" applyFill="1" applyBorder="1" applyAlignment="1">
      <alignment horizontal="center" vertical="center" textRotation="90" wrapText="1"/>
    </xf>
    <xf numFmtId="0" fontId="0" fillId="0" borderId="0" xfId="0" applyFill="1"/>
    <xf numFmtId="0" fontId="0" fillId="0" borderId="1" xfId="0" applyFill="1" applyBorder="1"/>
    <xf numFmtId="0" fontId="3" fillId="0" borderId="2" xfId="0" applyFont="1" applyFill="1" applyBorder="1" applyAlignment="1">
      <alignment horizontal="center"/>
    </xf>
    <xf numFmtId="0" fontId="0" fillId="0" borderId="3" xfId="0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textRotation="90" wrapText="1"/>
    </xf>
    <xf numFmtId="0" fontId="10" fillId="0" borderId="25" xfId="2" applyFont="1" applyFill="1" applyBorder="1" applyAlignment="1">
      <alignment horizontal="center" vertical="center" textRotation="90" wrapText="1"/>
    </xf>
    <xf numFmtId="0" fontId="10" fillId="0" borderId="19" xfId="2" applyFont="1" applyFill="1" applyBorder="1" applyAlignment="1">
      <alignment horizontal="center" vertical="center" wrapText="1"/>
    </xf>
    <xf numFmtId="0" fontId="10" fillId="0" borderId="20" xfId="2" applyFont="1" applyFill="1" applyBorder="1" applyAlignment="1">
      <alignment horizontal="center" vertical="center" wrapText="1"/>
    </xf>
    <xf numFmtId="0" fontId="10" fillId="0" borderId="21" xfId="2" applyFont="1" applyFill="1" applyBorder="1" applyAlignment="1">
      <alignment horizontal="center" vertical="center" wrapText="1"/>
    </xf>
    <xf numFmtId="0" fontId="10" fillId="0" borderId="23" xfId="2" applyFont="1" applyFill="1" applyBorder="1" applyAlignment="1">
      <alignment horizontal="center" vertical="center" wrapText="1"/>
    </xf>
    <xf numFmtId="0" fontId="10" fillId="0" borderId="22" xfId="2" applyFont="1" applyFill="1" applyBorder="1" applyAlignment="1">
      <alignment horizontal="center" vertical="center" wrapText="1"/>
    </xf>
    <xf numFmtId="0" fontId="10" fillId="0" borderId="24" xfId="2" applyFont="1" applyFill="1" applyBorder="1" applyAlignment="1">
      <alignment horizontal="center" vertical="center" wrapText="1"/>
    </xf>
    <xf numFmtId="0" fontId="10" fillId="0" borderId="26" xfId="2" applyFont="1" applyFill="1" applyBorder="1" applyAlignment="1">
      <alignment horizontal="center" vertical="center" wrapText="1"/>
    </xf>
    <xf numFmtId="0" fontId="10" fillId="0" borderId="27" xfId="2" applyFont="1" applyFill="1" applyBorder="1" applyAlignment="1">
      <alignment horizontal="center" vertical="center" wrapText="1"/>
    </xf>
    <xf numFmtId="0" fontId="10" fillId="0" borderId="18" xfId="2" applyFont="1" applyFill="1" applyBorder="1" applyAlignment="1">
      <alignment horizontal="center" vertical="center" wrapText="1"/>
    </xf>
    <xf numFmtId="0" fontId="10" fillId="0" borderId="24" xfId="2" applyFont="1" applyFill="1" applyBorder="1" applyAlignment="1">
      <alignment horizontal="center" vertical="center" textRotation="90" wrapText="1"/>
    </xf>
    <xf numFmtId="0" fontId="10" fillId="0" borderId="4" xfId="2" applyFont="1" applyFill="1" applyBorder="1" applyAlignment="1">
      <alignment horizontal="center" vertical="center" textRotation="90" wrapText="1"/>
    </xf>
    <xf numFmtId="0" fontId="14" fillId="0" borderId="0" xfId="2" applyFont="1" applyFill="1" applyAlignment="1">
      <alignment horizontal="left" vertical="top"/>
    </xf>
    <xf numFmtId="0" fontId="10" fillId="0" borderId="0" xfId="2" applyFont="1" applyFill="1" applyAlignment="1">
      <alignment horizontal="center"/>
    </xf>
    <xf numFmtId="0" fontId="16" fillId="0" borderId="2" xfId="2" applyFont="1" applyFill="1" applyBorder="1" applyAlignment="1">
      <alignment horizontal="center"/>
    </xf>
    <xf numFmtId="0" fontId="10" fillId="0" borderId="2" xfId="2" applyFont="1" applyFill="1" applyBorder="1" applyAlignment="1">
      <alignment horizontal="center"/>
    </xf>
    <xf numFmtId="0" fontId="13" fillId="0" borderId="5" xfId="2" applyFill="1" applyBorder="1" applyAlignment="1">
      <alignment horizontal="center" vertical="center" textRotation="90" wrapText="1"/>
    </xf>
    <xf numFmtId="0" fontId="13" fillId="0" borderId="25" xfId="2" applyFill="1" applyBorder="1" applyAlignment="1">
      <alignment horizontal="center" vertical="center" textRotation="90" wrapText="1"/>
    </xf>
    <xf numFmtId="0" fontId="13" fillId="0" borderId="19" xfId="2" applyFill="1" applyBorder="1" applyAlignment="1">
      <alignment horizontal="center" vertical="center" wrapText="1"/>
    </xf>
    <xf numFmtId="0" fontId="13" fillId="0" borderId="20" xfId="2" applyFill="1" applyBorder="1" applyAlignment="1">
      <alignment horizontal="center" vertical="center" wrapText="1"/>
    </xf>
    <xf numFmtId="0" fontId="13" fillId="0" borderId="21" xfId="2" applyFill="1" applyBorder="1" applyAlignment="1">
      <alignment horizontal="center" vertical="center" wrapText="1"/>
    </xf>
    <xf numFmtId="0" fontId="13" fillId="0" borderId="23" xfId="2" applyFill="1" applyBorder="1" applyAlignment="1">
      <alignment horizontal="center" vertical="center" wrapText="1"/>
    </xf>
    <xf numFmtId="0" fontId="13" fillId="0" borderId="22" xfId="2" applyFill="1" applyBorder="1" applyAlignment="1">
      <alignment horizontal="center" vertical="center" wrapText="1"/>
    </xf>
    <xf numFmtId="0" fontId="13" fillId="0" borderId="24" xfId="2" applyFill="1" applyBorder="1" applyAlignment="1">
      <alignment horizontal="center" vertical="center" wrapText="1"/>
    </xf>
    <xf numFmtId="0" fontId="13" fillId="0" borderId="26" xfId="2" applyFill="1" applyBorder="1" applyAlignment="1">
      <alignment horizontal="center" vertical="center" wrapText="1"/>
    </xf>
    <xf numFmtId="0" fontId="13" fillId="0" borderId="27" xfId="2" applyFill="1" applyBorder="1" applyAlignment="1">
      <alignment horizontal="center" vertical="center" wrapText="1"/>
    </xf>
    <xf numFmtId="0" fontId="13" fillId="0" borderId="18" xfId="2" applyFill="1" applyBorder="1" applyAlignment="1">
      <alignment horizontal="center" vertical="center" wrapText="1"/>
    </xf>
    <xf numFmtId="0" fontId="13" fillId="0" borderId="24" xfId="2" applyFill="1" applyBorder="1" applyAlignment="1">
      <alignment horizontal="center" vertical="center" textRotation="90" wrapText="1"/>
    </xf>
    <xf numFmtId="0" fontId="13" fillId="0" borderId="4" xfId="2" applyFill="1" applyBorder="1" applyAlignment="1">
      <alignment horizontal="center" vertical="center" textRotation="90" wrapText="1"/>
    </xf>
    <xf numFmtId="0" fontId="9" fillId="0" borderId="0" xfId="2" applyFont="1" applyFill="1" applyAlignment="1">
      <alignment horizontal="left" vertical="top"/>
    </xf>
    <xf numFmtId="0" fontId="13" fillId="0" borderId="0" xfId="2" applyFill="1" applyAlignment="1">
      <alignment horizontal="center"/>
    </xf>
    <xf numFmtId="0" fontId="3" fillId="0" borderId="2" xfId="2" applyFont="1" applyFill="1" applyBorder="1" applyAlignment="1">
      <alignment horizontal="center"/>
    </xf>
    <xf numFmtId="0" fontId="13" fillId="0" borderId="2" xfId="2" applyFill="1" applyBorder="1" applyAlignment="1">
      <alignment horizontal="center"/>
    </xf>
    <xf numFmtId="0" fontId="0" fillId="0" borderId="5" xfId="0" applyFill="1" applyBorder="1" applyAlignment="1">
      <alignment horizontal="center" vertical="center" textRotation="90" wrapText="1"/>
    </xf>
    <xf numFmtId="0" fontId="0" fillId="0" borderId="25" xfId="0" applyFill="1" applyBorder="1" applyAlignment="1">
      <alignment horizontal="center" vertical="center" textRotation="90" wrapText="1"/>
    </xf>
    <xf numFmtId="0" fontId="0" fillId="0" borderId="23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textRotation="90" wrapText="1"/>
    </xf>
    <xf numFmtId="0" fontId="0" fillId="0" borderId="4" xfId="0" applyFill="1" applyBorder="1" applyAlignment="1">
      <alignment horizontal="center" vertical="center" textRotation="90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top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2" xfId="0" applyFill="1" applyBorder="1" applyAlignment="1">
      <alignment horizontal="center" vertical="center" textRotation="90" wrapText="1"/>
    </xf>
    <xf numFmtId="0" fontId="0" fillId="0" borderId="0" xfId="0" applyFill="1" applyAlignment="1">
      <alignment horizontal="center" vertical="center" textRotation="90" wrapText="1"/>
    </xf>
    <xf numFmtId="0" fontId="13" fillId="0" borderId="22" xfId="2" applyFill="1" applyBorder="1" applyAlignment="1">
      <alignment horizontal="center" vertical="center" textRotation="90" wrapText="1"/>
    </xf>
    <xf numFmtId="0" fontId="13" fillId="0" borderId="0" xfId="2" applyFill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 vertical="center" wrapText="1"/>
    </xf>
  </cellXfs>
  <cellStyles count="4">
    <cellStyle name="Обычный" xfId="0" builtinId="0" customBuiltin="1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49"/>
  <sheetViews>
    <sheetView topLeftCell="G126" workbookViewId="0">
      <selection activeCell="I158" sqref="I158"/>
    </sheetView>
  </sheetViews>
  <sheetFormatPr defaultRowHeight="16.5"/>
  <cols>
    <col min="1" max="1" width="9.140625" style="2" customWidth="1"/>
    <col min="2" max="2" width="18.28515625" style="2" customWidth="1"/>
    <col min="3" max="3" width="9.140625" style="2" customWidth="1"/>
    <col min="4" max="4" width="34.5703125" style="2" customWidth="1"/>
    <col min="5" max="5" width="9.140625" style="2" customWidth="1"/>
    <col min="6" max="6" width="18.28515625" style="2" customWidth="1"/>
    <col min="7" max="7" width="16.140625" style="2" customWidth="1"/>
    <col min="8" max="11" width="9.140625" style="2" customWidth="1"/>
    <col min="12" max="12" width="16.28515625" style="2" customWidth="1"/>
    <col min="13" max="25" width="9.140625" style="2" customWidth="1"/>
    <col min="26" max="26" width="15" style="2" customWidth="1"/>
    <col min="27" max="27" width="9.140625" style="2" customWidth="1"/>
    <col min="28" max="16384" width="9.140625" style="2"/>
  </cols>
  <sheetData>
    <row r="1" spans="1:30" customFormat="1">
      <c r="A1" s="264"/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customForma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 t="s">
        <v>1</v>
      </c>
      <c r="R2" s="2" t="s">
        <v>2</v>
      </c>
      <c r="S2" s="4">
        <v>2019</v>
      </c>
      <c r="T2" t="s">
        <v>3</v>
      </c>
      <c r="U2" s="2"/>
      <c r="V2" s="2"/>
      <c r="W2" s="2"/>
      <c r="X2" s="2"/>
      <c r="Y2" s="5"/>
      <c r="Z2" s="5"/>
      <c r="AA2" s="5"/>
      <c r="AB2" s="5"/>
      <c r="AC2" s="5"/>
      <c r="AD2" s="2"/>
    </row>
    <row r="3" spans="1:30" customFormat="1">
      <c r="A3" s="265" t="s">
        <v>4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"/>
      <c r="X3" s="2"/>
      <c r="Y3" s="5"/>
      <c r="Z3" s="5"/>
      <c r="AA3" s="5"/>
      <c r="AB3" s="5"/>
      <c r="AC3" s="5"/>
      <c r="AD3" s="2"/>
    </row>
    <row r="4" spans="1:30" customFormat="1">
      <c r="A4" s="266" t="s">
        <v>5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6"/>
      <c r="X4" s="6"/>
      <c r="Y4" s="6"/>
      <c r="Z4" s="6"/>
      <c r="AA4" s="6"/>
      <c r="AB4" s="6"/>
      <c r="AC4" s="6"/>
      <c r="AD4" s="2"/>
    </row>
    <row r="5" spans="1:30" s="10" customFormat="1" ht="27.75" customHeight="1" thickBot="1">
      <c r="A5" s="7"/>
      <c r="B5" s="7"/>
      <c r="C5" s="7"/>
      <c r="D5" s="7"/>
      <c r="E5" s="7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9"/>
      <c r="V5" s="9"/>
      <c r="W5" s="9"/>
      <c r="X5" s="9"/>
      <c r="Y5" s="9"/>
      <c r="Z5" s="9"/>
      <c r="AA5" s="9"/>
      <c r="AB5" s="9"/>
      <c r="AC5" s="9"/>
    </row>
    <row r="6" spans="1:30" customFormat="1" ht="32.25" customHeight="1" thickBot="1">
      <c r="A6" s="267" t="s">
        <v>6</v>
      </c>
      <c r="B6" s="267"/>
      <c r="C6" s="267"/>
      <c r="D6" s="267"/>
      <c r="E6" s="267"/>
      <c r="F6" s="267"/>
      <c r="G6" s="267"/>
      <c r="H6" s="267"/>
      <c r="I6" s="267"/>
      <c r="J6" s="267" t="s">
        <v>9</v>
      </c>
      <c r="K6" s="267"/>
      <c r="L6" s="267"/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3" t="s">
        <v>10</v>
      </c>
      <c r="X6" s="267" t="s">
        <v>11</v>
      </c>
      <c r="Y6" s="267"/>
      <c r="Z6" s="267"/>
      <c r="AA6" s="263" t="s">
        <v>12</v>
      </c>
      <c r="AB6" s="2"/>
    </row>
    <row r="7" spans="1:30" customFormat="1" ht="171.75" customHeight="1" thickBot="1">
      <c r="A7" s="263" t="s">
        <v>13</v>
      </c>
      <c r="B7" s="263" t="s">
        <v>14</v>
      </c>
      <c r="C7" s="263" t="s">
        <v>15</v>
      </c>
      <c r="D7" s="263" t="s">
        <v>16</v>
      </c>
      <c r="E7" s="263" t="s">
        <v>17</v>
      </c>
      <c r="F7" s="263" t="s">
        <v>18</v>
      </c>
      <c r="G7" s="263" t="s">
        <v>19</v>
      </c>
      <c r="H7" s="263" t="s">
        <v>20</v>
      </c>
      <c r="I7" s="263" t="s">
        <v>21</v>
      </c>
      <c r="J7" s="263" t="s">
        <v>22</v>
      </c>
      <c r="K7" s="263" t="s">
        <v>23</v>
      </c>
      <c r="L7" s="263" t="s">
        <v>24</v>
      </c>
      <c r="M7" s="267" t="s">
        <v>25</v>
      </c>
      <c r="N7" s="267"/>
      <c r="O7" s="267"/>
      <c r="P7" s="267"/>
      <c r="Q7" s="267"/>
      <c r="R7" s="267"/>
      <c r="S7" s="267"/>
      <c r="T7" s="267"/>
      <c r="U7" s="267"/>
      <c r="V7" s="263" t="s">
        <v>26</v>
      </c>
      <c r="W7" s="263"/>
      <c r="X7" s="267"/>
      <c r="Y7" s="267"/>
      <c r="Z7" s="267"/>
      <c r="AA7" s="263"/>
      <c r="AB7" s="2"/>
    </row>
    <row r="8" spans="1:30" customFormat="1" ht="63.75" customHeight="1" thickBot="1">
      <c r="A8" s="263"/>
      <c r="B8" s="263"/>
      <c r="C8" s="263"/>
      <c r="D8" s="263"/>
      <c r="E8" s="263"/>
      <c r="F8" s="263"/>
      <c r="G8" s="263"/>
      <c r="H8" s="263"/>
      <c r="I8" s="263"/>
      <c r="J8" s="263"/>
      <c r="K8" s="263"/>
      <c r="L8" s="263"/>
      <c r="M8" s="263" t="s">
        <v>27</v>
      </c>
      <c r="N8" s="267" t="s">
        <v>28</v>
      </c>
      <c r="O8" s="267"/>
      <c r="P8" s="267"/>
      <c r="Q8" s="267" t="s">
        <v>29</v>
      </c>
      <c r="R8" s="267"/>
      <c r="S8" s="267"/>
      <c r="T8" s="267"/>
      <c r="U8" s="263" t="s">
        <v>30</v>
      </c>
      <c r="V8" s="263"/>
      <c r="W8" s="263"/>
      <c r="X8" s="263" t="s">
        <v>31</v>
      </c>
      <c r="Y8" s="263" t="s">
        <v>32</v>
      </c>
      <c r="Z8" s="263" t="s">
        <v>33</v>
      </c>
      <c r="AA8" s="263"/>
      <c r="AB8" s="2"/>
    </row>
    <row r="9" spans="1:30" customFormat="1" ht="71.25" thickBot="1">
      <c r="A9" s="263"/>
      <c r="B9" s="263"/>
      <c r="C9" s="263"/>
      <c r="D9" s="263"/>
      <c r="E9" s="263"/>
      <c r="F9" s="263"/>
      <c r="G9" s="263"/>
      <c r="H9" s="263"/>
      <c r="I9" s="263"/>
      <c r="J9" s="263"/>
      <c r="K9" s="263"/>
      <c r="L9" s="263"/>
      <c r="M9" s="263"/>
      <c r="N9" s="11" t="s">
        <v>34</v>
      </c>
      <c r="O9" s="11" t="s">
        <v>35</v>
      </c>
      <c r="P9" s="11" t="s">
        <v>36</v>
      </c>
      <c r="Q9" s="11" t="s">
        <v>37</v>
      </c>
      <c r="R9" s="11" t="s">
        <v>38</v>
      </c>
      <c r="S9" s="11" t="s">
        <v>39</v>
      </c>
      <c r="T9" s="11" t="s">
        <v>40</v>
      </c>
      <c r="U9" s="263"/>
      <c r="V9" s="263"/>
      <c r="W9" s="263"/>
      <c r="X9" s="263"/>
      <c r="Y9" s="263"/>
      <c r="Z9" s="263"/>
      <c r="AA9" s="263"/>
      <c r="AB9" s="12">
        <v>4.1666666666666664E-2</v>
      </c>
    </row>
    <row r="10" spans="1:30" customFormat="1">
      <c r="A10" s="13">
        <f>Отчет_январь!A11</f>
        <v>1</v>
      </c>
      <c r="B10" s="14">
        <v>2</v>
      </c>
      <c r="C10" s="14">
        <v>3</v>
      </c>
      <c r="D10" s="14">
        <v>4</v>
      </c>
      <c r="E10" s="14">
        <v>5</v>
      </c>
      <c r="F10" s="14">
        <v>6</v>
      </c>
      <c r="G10" s="14">
        <v>7</v>
      </c>
      <c r="H10" s="14">
        <v>8</v>
      </c>
      <c r="I10" s="14">
        <v>9</v>
      </c>
      <c r="J10" s="14">
        <v>12</v>
      </c>
      <c r="K10" s="14">
        <v>13</v>
      </c>
      <c r="L10" s="14">
        <v>14</v>
      </c>
      <c r="M10" s="14">
        <v>15</v>
      </c>
      <c r="N10" s="14">
        <v>16</v>
      </c>
      <c r="O10" s="14">
        <v>17</v>
      </c>
      <c r="P10" s="14">
        <v>18</v>
      </c>
      <c r="Q10" s="14">
        <v>19</v>
      </c>
      <c r="R10" s="14">
        <v>20</v>
      </c>
      <c r="S10" s="14">
        <v>21</v>
      </c>
      <c r="T10" s="14">
        <v>22</v>
      </c>
      <c r="U10" s="14">
        <v>23</v>
      </c>
      <c r="V10" s="14">
        <v>24</v>
      </c>
      <c r="W10" s="14">
        <v>25</v>
      </c>
      <c r="X10" s="14">
        <v>26</v>
      </c>
      <c r="Y10" s="14">
        <v>27</v>
      </c>
      <c r="Z10" s="14">
        <v>28</v>
      </c>
      <c r="AA10" s="14">
        <v>29</v>
      </c>
      <c r="AB10" s="15"/>
    </row>
    <row r="11" spans="1:30" customFormat="1" ht="15">
      <c r="A11" s="16">
        <f>Отчет_январь!A11</f>
        <v>1</v>
      </c>
      <c r="B11" s="16" t="str">
        <f>Отчет_январь!B11</f>
        <v>Участок №3</v>
      </c>
      <c r="C11" s="16" t="str">
        <f>Отчет_январь!C11</f>
        <v>ВЛ</v>
      </c>
      <c r="D11" s="16" t="str">
        <f>Отчет_январь!D11</f>
        <v>ПС 35/10кВ Сынтул ВЛ 10кВ, ф4, тп6</v>
      </c>
      <c r="E11" s="16" t="str">
        <f>Отчет_январь!E11</f>
        <v>10 (10.5)</v>
      </c>
      <c r="F11" s="16">
        <f>Отчет_январь!F11</f>
        <v>43464.084027777775</v>
      </c>
      <c r="G11" s="16">
        <f>Отчет_январь!G11</f>
        <v>43464.28125</v>
      </c>
      <c r="H11" s="16" t="str">
        <f>Отчет_январь!H11</f>
        <v>В</v>
      </c>
      <c r="I11" s="16">
        <f>Отчет_январь!I11</f>
        <v>4.7333333333954215</v>
      </c>
      <c r="J11" s="16" t="str">
        <f>Отчет_январь!L11</f>
        <v>ВЛ 10кВ, Ф4</v>
      </c>
      <c r="K11" s="16">
        <f>Отчет_январь!M11</f>
        <v>0</v>
      </c>
      <c r="L11" s="16">
        <f>Отчет_январь!N11</f>
        <v>0</v>
      </c>
      <c r="M11" s="16">
        <f>Отчет_январь!O11</f>
        <v>623</v>
      </c>
      <c r="N11" s="16">
        <f>Отчет_январь!P11</f>
        <v>0</v>
      </c>
      <c r="O11" s="16">
        <f>Отчет_январь!Q11</f>
        <v>0</v>
      </c>
      <c r="P11" s="16">
        <f>Отчет_январь!R11</f>
        <v>623</v>
      </c>
      <c r="Q11" s="16">
        <f>Отчет_январь!S11</f>
        <v>0</v>
      </c>
      <c r="R11" s="16">
        <f>Отчет_январь!T11</f>
        <v>0</v>
      </c>
      <c r="S11" s="16">
        <f>Отчет_январь!U11</f>
        <v>0</v>
      </c>
      <c r="T11" s="16">
        <f>Отчет_январь!V11</f>
        <v>623</v>
      </c>
      <c r="U11" s="16">
        <f>Отчет_январь!W11</f>
        <v>0</v>
      </c>
      <c r="V11" s="16">
        <f>Отчет_январь!X11</f>
        <v>218.5</v>
      </c>
      <c r="W11" s="16">
        <f>Отчет_январь!Y11</f>
        <v>0</v>
      </c>
      <c r="X11" s="16" t="str">
        <f>Отчет_январь!Z11</f>
        <v>№1 30.12.2018</v>
      </c>
      <c r="Y11" s="16" t="str">
        <f>Отчет_январь!AA11</f>
        <v>3.4.7.3</v>
      </c>
      <c r="Z11" s="16" t="str">
        <f>Отчет_январь!AB11</f>
        <v xml:space="preserve">  4.12</v>
      </c>
      <c r="AA11" s="16">
        <f>Отчет_январь!AC11</f>
        <v>1</v>
      </c>
      <c r="AB11" s="1"/>
    </row>
    <row r="12" spans="1:30" customFormat="1" ht="15">
      <c r="A12" s="16">
        <f>Отчет_январь!A12</f>
        <v>2</v>
      </c>
      <c r="B12" s="16" t="str">
        <f>Отчет_январь!B12</f>
        <v>Участок №3</v>
      </c>
      <c r="C12" s="16" t="str">
        <f>Отчет_январь!C12</f>
        <v>ВЛ</v>
      </c>
      <c r="D12" s="16" t="str">
        <f>Отчет_январь!D12</f>
        <v>ПС 35/10кВ Сынтул ВЛ 10кВ, ф4, тп1</v>
      </c>
      <c r="E12" s="16" t="str">
        <f>Отчет_январь!E12</f>
        <v>0.38</v>
      </c>
      <c r="F12" s="16">
        <f>Отчет_январь!F12</f>
        <v>43484.009722222225</v>
      </c>
      <c r="G12" s="16">
        <f>Отчет_январь!G12</f>
        <v>43484.105555555558</v>
      </c>
      <c r="H12" s="16" t="str">
        <f>Отчет_январь!H12</f>
        <v>В</v>
      </c>
      <c r="I12" s="16">
        <f>Отчет_январь!I12</f>
        <v>2.2999999999883585</v>
      </c>
      <c r="J12" s="16" t="str">
        <f>Отчет_январь!L12</f>
        <v>ВЛ 0,4кВ, Ф2</v>
      </c>
      <c r="K12" s="16">
        <f>Отчет_январь!M12</f>
        <v>0</v>
      </c>
      <c r="L12" s="16">
        <f>Отчет_январь!N12</f>
        <v>0</v>
      </c>
      <c r="M12" s="16">
        <f>Отчет_январь!O12</f>
        <v>112</v>
      </c>
      <c r="N12" s="16">
        <f>Отчет_январь!P12</f>
        <v>0</v>
      </c>
      <c r="O12" s="16">
        <f>Отчет_январь!Q12</f>
        <v>0</v>
      </c>
      <c r="P12" s="16">
        <f>Отчет_январь!R12</f>
        <v>112</v>
      </c>
      <c r="Q12" s="16">
        <f>Отчет_январь!S12</f>
        <v>0</v>
      </c>
      <c r="R12" s="16">
        <f>Отчет_январь!T12</f>
        <v>0</v>
      </c>
      <c r="S12" s="16">
        <f>Отчет_январь!U12</f>
        <v>0</v>
      </c>
      <c r="T12" s="16">
        <f>Отчет_январь!V12</f>
        <v>112</v>
      </c>
      <c r="U12" s="16">
        <f>Отчет_январь!W12</f>
        <v>0</v>
      </c>
      <c r="V12" s="16">
        <f>Отчет_январь!X12</f>
        <v>5.8</v>
      </c>
      <c r="W12" s="16">
        <f>Отчет_январь!Y12</f>
        <v>0</v>
      </c>
      <c r="X12" s="16" t="str">
        <f>Отчет_январь!Z12</f>
        <v>№2 21.01.2018</v>
      </c>
      <c r="Y12" s="16" t="str">
        <f>Отчет_январь!AA12</f>
        <v>3.4.8.4</v>
      </c>
      <c r="Z12" s="16" t="str">
        <f>Отчет_январь!AB12</f>
        <v xml:space="preserve">  4.4</v>
      </c>
      <c r="AA12" s="16">
        <f>Отчет_январь!AC12</f>
        <v>1</v>
      </c>
    </row>
    <row r="13" spans="1:30" customFormat="1">
      <c r="A13" s="16">
        <f>Отчет_февраль!A11</f>
        <v>3</v>
      </c>
      <c r="B13" s="16" t="str">
        <f>Отчет_февраль!B11</f>
        <v>Участок №1</v>
      </c>
      <c r="C13" s="16" t="str">
        <f>Отчет_февраль!C11</f>
        <v>ТП</v>
      </c>
      <c r="D13" s="16" t="str">
        <f>Отчет_февраль!D11</f>
        <v>ПС 110/35/10кВ Шостье ВЛ 10кВ, ф2, ЗТП2576, ф1</v>
      </c>
      <c r="E13" s="16" t="str">
        <f>Отчет_февраль!E11</f>
        <v>0.38</v>
      </c>
      <c r="F13" s="16">
        <f>Отчет_февраль!F11</f>
        <v>43512.334027777775</v>
      </c>
      <c r="G13" s="16">
        <f>Отчет_февраль!G11</f>
        <v>43512.53125</v>
      </c>
      <c r="H13" s="16" t="str">
        <f>Отчет_февраль!H11</f>
        <v>В</v>
      </c>
      <c r="I13" s="16">
        <f>Отчет_февраль!I11</f>
        <v>4.7333333333954215</v>
      </c>
      <c r="J13" s="16" t="str">
        <f>Отчет_февраль!L11</f>
        <v>ЗТП2576 ф.1</v>
      </c>
      <c r="K13" s="16">
        <f>Отчет_февраль!M11</f>
        <v>0</v>
      </c>
      <c r="L13" s="16">
        <f>Отчет_февраль!N11</f>
        <v>0</v>
      </c>
      <c r="M13" s="16">
        <f>Отчет_февраль!O11</f>
        <v>42</v>
      </c>
      <c r="N13" s="16">
        <f>Отчет_февраль!P11</f>
        <v>0</v>
      </c>
      <c r="O13" s="16">
        <f>Отчет_февраль!Q11</f>
        <v>0</v>
      </c>
      <c r="P13" s="16">
        <f>Отчет_февраль!R11</f>
        <v>42</v>
      </c>
      <c r="Q13" s="16">
        <f>Отчет_февраль!S11</f>
        <v>0</v>
      </c>
      <c r="R13" s="16">
        <f>Отчет_февраль!T11</f>
        <v>0</v>
      </c>
      <c r="S13" s="16">
        <f>Отчет_февраль!U11</f>
        <v>0</v>
      </c>
      <c r="T13" s="16">
        <f>Отчет_февраль!V11</f>
        <v>42</v>
      </c>
      <c r="U13" s="16">
        <f>Отчет_февраль!W11</f>
        <v>0</v>
      </c>
      <c r="V13" s="16">
        <f>Отчет_февраль!X11</f>
        <v>2.73</v>
      </c>
      <c r="W13" s="16">
        <f>Отчет_февраль!Y11</f>
        <v>0</v>
      </c>
      <c r="X13" s="16" t="str">
        <f>Отчет_февраль!Z11</f>
        <v>№3 17.02.2019</v>
      </c>
      <c r="Y13" s="16" t="str">
        <f>Отчет_февраль!AA11</f>
        <v>3.4.12.2</v>
      </c>
      <c r="Z13" s="16" t="str">
        <f>Отчет_февраль!AB11</f>
        <v xml:space="preserve">  4.10</v>
      </c>
      <c r="AA13" s="16">
        <f>Отчет_февраль!AC11</f>
        <v>1</v>
      </c>
      <c r="AB13" s="2"/>
    </row>
    <row r="14" spans="1:30" customFormat="1">
      <c r="A14" s="16">
        <f>Отчет_февраль!A12</f>
        <v>4</v>
      </c>
      <c r="B14" s="16" t="str">
        <f>Отчет_февраль!B12</f>
        <v>Участок №1</v>
      </c>
      <c r="C14" s="16" t="str">
        <f>Отчет_февраль!C12</f>
        <v>ТП</v>
      </c>
      <c r="D14" s="16" t="str">
        <f>Отчет_февраль!D12</f>
        <v>ПС 35/10кВ Зеленино ВЛ 10кВ, ф3, ЗТП5, ф4.</v>
      </c>
      <c r="E14" s="16" t="str">
        <f>Отчет_февраль!E12</f>
        <v>0.38</v>
      </c>
      <c r="F14" s="16">
        <f>Отчет_февраль!F12</f>
        <v>43513.634722222225</v>
      </c>
      <c r="G14" s="16">
        <f>Отчет_февраль!G12</f>
        <v>43513.765277777777</v>
      </c>
      <c r="H14" s="16" t="str">
        <f>Отчет_февраль!H12</f>
        <v>В</v>
      </c>
      <c r="I14" s="16">
        <f>Отчет_февраль!I12</f>
        <v>3.1333333332440816</v>
      </c>
      <c r="J14" s="16" t="str">
        <f>Отчет_февраль!L12</f>
        <v>ЗТП5 ф.4</v>
      </c>
      <c r="K14" s="16">
        <f>Отчет_февраль!M12</f>
        <v>0</v>
      </c>
      <c r="L14" s="16">
        <f>Отчет_февраль!N12</f>
        <v>0</v>
      </c>
      <c r="M14" s="16">
        <f>Отчет_февраль!O12</f>
        <v>162</v>
      </c>
      <c r="N14" s="16">
        <f>Отчет_февраль!P12</f>
        <v>0</v>
      </c>
      <c r="O14" s="16">
        <f>Отчет_февраль!Q12</f>
        <v>0</v>
      </c>
      <c r="P14" s="16">
        <f>Отчет_февраль!R12</f>
        <v>162</v>
      </c>
      <c r="Q14" s="16">
        <f>Отчет_февраль!S12</f>
        <v>0</v>
      </c>
      <c r="R14" s="16">
        <f>Отчет_февраль!T12</f>
        <v>0</v>
      </c>
      <c r="S14" s="16">
        <f>Отчет_февраль!U12</f>
        <v>0</v>
      </c>
      <c r="T14" s="16">
        <f>Отчет_февраль!V12</f>
        <v>162</v>
      </c>
      <c r="U14" s="16">
        <f>Отчет_февраль!W12</f>
        <v>0</v>
      </c>
      <c r="V14" s="16">
        <f>Отчет_февраль!X12</f>
        <v>10.530000000000001</v>
      </c>
      <c r="W14" s="16">
        <f>Отчет_февраль!Y12</f>
        <v>0</v>
      </c>
      <c r="X14" s="16" t="str">
        <f>Отчет_февраль!Z12</f>
        <v>№4 18.02.2019</v>
      </c>
      <c r="Y14" s="16" t="str">
        <f>Отчет_февраль!AA12</f>
        <v>3.4.12.2</v>
      </c>
      <c r="Z14" s="16" t="str">
        <f>Отчет_февраль!AB12</f>
        <v xml:space="preserve">  4.10</v>
      </c>
      <c r="AA14" s="16">
        <f>Отчет_февраль!AC12</f>
        <v>1</v>
      </c>
      <c r="AB14" s="2"/>
    </row>
    <row r="15" spans="1:30">
      <c r="A15" s="16">
        <f>Отчет_февраль!A13</f>
        <v>5</v>
      </c>
      <c r="B15" s="16" t="str">
        <f>Отчет_февраль!B13</f>
        <v>Участок №1</v>
      </c>
      <c r="C15" s="16" t="str">
        <f>Отчет_февраль!C13</f>
        <v>ТП</v>
      </c>
      <c r="D15" s="16" t="str">
        <f>Отчет_февраль!D13</f>
        <v>ПС 110/35/10кВ Касимов ВЛ 10кВ, ф12, МТП2591, ф.1</v>
      </c>
      <c r="E15" s="16" t="str">
        <f>Отчет_февраль!E13</f>
        <v>0.38</v>
      </c>
      <c r="F15" s="16">
        <f>Отчет_февраль!F13</f>
        <v>43513.813888888886</v>
      </c>
      <c r="G15" s="16">
        <f>Отчет_февраль!G13</f>
        <v>43513.85</v>
      </c>
      <c r="H15" s="16" t="str">
        <f>Отчет_февраль!H13</f>
        <v>В</v>
      </c>
      <c r="I15" s="16">
        <f>Отчет_февраль!I13</f>
        <v>0.86666666669771075</v>
      </c>
      <c r="J15" s="16" t="str">
        <f>Отчет_февраль!L13</f>
        <v xml:space="preserve"> МТП2591, ф.1</v>
      </c>
      <c r="K15" s="16">
        <f>Отчет_февраль!M13</f>
        <v>0</v>
      </c>
      <c r="L15" s="16">
        <f>Отчет_февраль!N13</f>
        <v>0</v>
      </c>
      <c r="M15" s="16">
        <f>Отчет_февраль!O13</f>
        <v>58</v>
      </c>
      <c r="N15" s="16">
        <f>Отчет_февраль!P13</f>
        <v>0</v>
      </c>
      <c r="O15" s="16">
        <f>Отчет_февраль!Q13</f>
        <v>0</v>
      </c>
      <c r="P15" s="16">
        <f>Отчет_февраль!R13</f>
        <v>58</v>
      </c>
      <c r="Q15" s="16">
        <f>Отчет_февраль!S13</f>
        <v>0</v>
      </c>
      <c r="R15" s="16">
        <f>Отчет_февраль!T13</f>
        <v>0</v>
      </c>
      <c r="S15" s="16">
        <f>Отчет_февраль!U13</f>
        <v>0</v>
      </c>
      <c r="T15" s="16">
        <f>Отчет_февраль!V13</f>
        <v>58</v>
      </c>
      <c r="U15" s="16">
        <f>Отчет_февраль!W13</f>
        <v>0</v>
      </c>
      <c r="V15" s="16">
        <f>Отчет_февраль!X13</f>
        <v>7.6560000000000006</v>
      </c>
      <c r="W15" s="16">
        <f>Отчет_февраль!Y13</f>
        <v>0</v>
      </c>
      <c r="X15" s="16" t="str">
        <f>Отчет_февраль!Z13</f>
        <v>№5 18.02.2019</v>
      </c>
      <c r="Y15" s="16" t="str">
        <f>Отчет_февраль!AA13</f>
        <v>3.4.12.2</v>
      </c>
      <c r="Z15" s="16" t="str">
        <f>Отчет_февраль!AB13</f>
        <v xml:space="preserve">  4.10</v>
      </c>
      <c r="AA15" s="16">
        <f>Отчет_февраль!AC13</f>
        <v>1</v>
      </c>
    </row>
    <row r="16" spans="1:30">
      <c r="A16" s="16">
        <f>Отчет_февраль!A14</f>
        <v>6</v>
      </c>
      <c r="B16" s="16" t="str">
        <f>Отчет_февраль!B14</f>
        <v>Участок №1</v>
      </c>
      <c r="C16" s="16" t="str">
        <f>Отчет_февраль!C14</f>
        <v>ТП</v>
      </c>
      <c r="D16" s="16" t="str">
        <f>Отчет_февраль!D14</f>
        <v>ПС 35/10кВ Лашма ВЛ 10кВ, ф3, ЗТП8, ф2</v>
      </c>
      <c r="E16" s="16" t="str">
        <f>Отчет_февраль!E14</f>
        <v>0.38</v>
      </c>
      <c r="F16" s="16">
        <f>Отчет_февраль!F14</f>
        <v>43514.418749999997</v>
      </c>
      <c r="G16" s="16">
        <f>Отчет_февраль!G14</f>
        <v>43514.5</v>
      </c>
      <c r="H16" s="16" t="str">
        <f>Отчет_февраль!H14</f>
        <v>В</v>
      </c>
      <c r="I16" s="16">
        <f>Отчет_февраль!I14</f>
        <v>1.9500000000698492</v>
      </c>
      <c r="J16" s="16" t="str">
        <f>Отчет_февраль!L14</f>
        <v xml:space="preserve"> ЗТП8, ф2.</v>
      </c>
      <c r="K16" s="16">
        <f>Отчет_февраль!M14</f>
        <v>0</v>
      </c>
      <c r="L16" s="16">
        <f>Отчет_февраль!N14</f>
        <v>0</v>
      </c>
      <c r="M16" s="16">
        <f>Отчет_февраль!O14</f>
        <v>49</v>
      </c>
      <c r="N16" s="16">
        <f>Отчет_февраль!P14</f>
        <v>0</v>
      </c>
      <c r="O16" s="16">
        <f>Отчет_февраль!Q14</f>
        <v>0</v>
      </c>
      <c r="P16" s="16">
        <f>Отчет_февраль!R14</f>
        <v>49</v>
      </c>
      <c r="Q16" s="16">
        <f>Отчет_февраль!S14</f>
        <v>0</v>
      </c>
      <c r="R16" s="16">
        <f>Отчет_февраль!T14</f>
        <v>0</v>
      </c>
      <c r="S16" s="16">
        <f>Отчет_февраль!U14</f>
        <v>0</v>
      </c>
      <c r="T16" s="16">
        <f>Отчет_февраль!V14</f>
        <v>49</v>
      </c>
      <c r="U16" s="16">
        <f>Отчет_февраль!W14</f>
        <v>0</v>
      </c>
      <c r="V16" s="16">
        <f>Отчет_февраль!X14</f>
        <v>3.1850000000000001</v>
      </c>
      <c r="W16" s="16">
        <f>Отчет_февраль!Y14</f>
        <v>0</v>
      </c>
      <c r="X16" s="16" t="str">
        <f>Отчет_февраль!Z14</f>
        <v>№6 19.02.2019</v>
      </c>
      <c r="Y16" s="16" t="str">
        <f>Отчет_февраль!AA14</f>
        <v>3.4.12.2</v>
      </c>
      <c r="Z16" s="16" t="str">
        <f>Отчет_февраль!AB14</f>
        <v xml:space="preserve">  4.10</v>
      </c>
      <c r="AA16" s="16">
        <f>Отчет_февраль!AC14</f>
        <v>1</v>
      </c>
    </row>
    <row r="17" spans="1:27">
      <c r="A17" s="16">
        <f>Отчет_февраль!A15</f>
        <v>7</v>
      </c>
      <c r="B17" s="16" t="str">
        <f>Отчет_февраль!B15</f>
        <v>Участок №1</v>
      </c>
      <c r="C17" s="16" t="str">
        <f>Отчет_февраль!C15</f>
        <v>ВЛ</v>
      </c>
      <c r="D17" s="16" t="str">
        <f>Отчет_февраль!D15</f>
        <v>ПС 35/10кВ Телебукино ВЛ 10кВ, ф14</v>
      </c>
      <c r="E17" s="16" t="str">
        <f>Отчет_февраль!E15</f>
        <v>10 (10.5)</v>
      </c>
      <c r="F17" s="16">
        <f>Отчет_февраль!F15</f>
        <v>43517.293055555558</v>
      </c>
      <c r="G17" s="16">
        <f>Отчет_февраль!G15</f>
        <v>43517.563888888886</v>
      </c>
      <c r="H17" s="16" t="str">
        <f>Отчет_февраль!H15</f>
        <v>В</v>
      </c>
      <c r="I17" s="16">
        <f>Отчет_февраль!I15</f>
        <v>6.4999999998835847</v>
      </c>
      <c r="J17" s="16" t="str">
        <f>Отчет_февраль!L15</f>
        <v>ВЛ 10кВ, ф14</v>
      </c>
      <c r="K17" s="16">
        <f>Отчет_февраль!M15</f>
        <v>0</v>
      </c>
      <c r="L17" s="16">
        <f>Отчет_февраль!N15</f>
        <v>0</v>
      </c>
      <c r="M17" s="16">
        <f>Отчет_февраль!O15</f>
        <v>77</v>
      </c>
      <c r="N17" s="16">
        <f>Отчет_февраль!P15</f>
        <v>0</v>
      </c>
      <c r="O17" s="16">
        <f>Отчет_февраль!Q15</f>
        <v>0</v>
      </c>
      <c r="P17" s="16">
        <f>Отчет_февраль!R15</f>
        <v>77</v>
      </c>
      <c r="Q17" s="16">
        <f>Отчет_февраль!S15</f>
        <v>0</v>
      </c>
      <c r="R17" s="16">
        <f>Отчет_февраль!T15</f>
        <v>0</v>
      </c>
      <c r="S17" s="16">
        <f>Отчет_февраль!U15</f>
        <v>0</v>
      </c>
      <c r="T17" s="16">
        <f>Отчет_февраль!V15</f>
        <v>77</v>
      </c>
      <c r="U17" s="16">
        <f>Отчет_февраль!W15</f>
        <v>0</v>
      </c>
      <c r="V17" s="16">
        <f>Отчет_февраль!X15</f>
        <v>37.005000000000003</v>
      </c>
      <c r="W17" s="16">
        <f>Отчет_февраль!Y15</f>
        <v>0</v>
      </c>
      <c r="X17" s="16" t="str">
        <f>Отчет_февраль!Z15</f>
        <v>№7 19.02.2019</v>
      </c>
      <c r="Y17" s="16" t="str">
        <f>Отчет_февраль!AA15</f>
        <v>3.4.9.1</v>
      </c>
      <c r="Z17" s="16" t="str">
        <f>Отчет_февраль!AB15</f>
        <v xml:space="preserve">  4.21</v>
      </c>
      <c r="AA17" s="16">
        <f>Отчет_февраль!AC15</f>
        <v>0</v>
      </c>
    </row>
    <row r="18" spans="1:27">
      <c r="A18" s="16">
        <f>Отчет_март!A11</f>
        <v>3</v>
      </c>
      <c r="B18" s="16" t="str">
        <f>Отчет_март!B11</f>
        <v>Участок №1</v>
      </c>
      <c r="C18" s="16" t="str">
        <f>Отчет_март!C11</f>
        <v>ТП</v>
      </c>
      <c r="D18" s="16" t="str">
        <f>Отчет_март!D11</f>
        <v>ПС 110/35/10кВ Шостье ВЛ 10кВ, ф2, ЗТП2576, ф1</v>
      </c>
      <c r="E18" s="16" t="str">
        <f>Отчет_март!E11</f>
        <v>0.38</v>
      </c>
      <c r="F18" s="16">
        <f>Отчет_март!F11</f>
        <v>43512.334027777775</v>
      </c>
      <c r="G18" s="16">
        <f>Отчет_март!G11</f>
        <v>43512.53125</v>
      </c>
      <c r="H18" s="16" t="str">
        <f>Отчет_март!H11</f>
        <v>В</v>
      </c>
      <c r="I18" s="16">
        <f>Отчет_март!I11</f>
        <v>4.7333333333954215</v>
      </c>
      <c r="J18" s="16" t="str">
        <f>Отчет_март!L11</f>
        <v>ЗТП2576 ф.1</v>
      </c>
      <c r="K18" s="16">
        <f>Отчет_март!M11</f>
        <v>0</v>
      </c>
      <c r="L18" s="16">
        <f>Отчет_март!N11</f>
        <v>0</v>
      </c>
      <c r="M18" s="16">
        <f>Отчет_март!O11</f>
        <v>42</v>
      </c>
      <c r="N18" s="16">
        <f>Отчет_март!P11</f>
        <v>0</v>
      </c>
      <c r="O18" s="16">
        <f>Отчет_март!Q11</f>
        <v>0</v>
      </c>
      <c r="P18" s="16">
        <f>Отчет_март!R11</f>
        <v>42</v>
      </c>
      <c r="Q18" s="16">
        <f>Отчет_март!S11</f>
        <v>0</v>
      </c>
      <c r="R18" s="16">
        <f>Отчет_март!T11</f>
        <v>0</v>
      </c>
      <c r="S18" s="16">
        <f>Отчет_март!U11</f>
        <v>0</v>
      </c>
      <c r="T18" s="16">
        <f>Отчет_март!V11</f>
        <v>42</v>
      </c>
      <c r="U18" s="16">
        <f>Отчет_март!W11</f>
        <v>0</v>
      </c>
      <c r="V18" s="16">
        <f>Отчет_март!X11</f>
        <v>2.73</v>
      </c>
      <c r="W18" s="16">
        <f>Отчет_март!Y11</f>
        <v>0</v>
      </c>
      <c r="X18" s="16" t="str">
        <f>Отчет_март!Z11</f>
        <v>№3 17.02.2019</v>
      </c>
      <c r="Y18" s="16" t="str">
        <f>Отчет_март!AA11</f>
        <v>3.4.12.2</v>
      </c>
      <c r="Z18" s="16" t="str">
        <f>Отчет_март!AB11</f>
        <v xml:space="preserve">  4.10</v>
      </c>
      <c r="AA18" s="16">
        <f>Отчет_март!AC11</f>
        <v>1</v>
      </c>
    </row>
    <row r="19" spans="1:27">
      <c r="A19" s="16">
        <f>Отчет_март!A12</f>
        <v>4</v>
      </c>
      <c r="B19" s="16" t="str">
        <f>Отчет_март!B12</f>
        <v>Участок №1</v>
      </c>
      <c r="C19" s="16" t="str">
        <f>Отчет_март!C12</f>
        <v>ТП</v>
      </c>
      <c r="D19" s="16" t="str">
        <f>Отчет_март!D12</f>
        <v>ПС 35/10кВ Зеленино ВЛ 10кВ, ф3, ЗТП5, ф4.</v>
      </c>
      <c r="E19" s="16" t="str">
        <f>Отчет_март!E12</f>
        <v>0.38</v>
      </c>
      <c r="F19" s="16">
        <f>Отчет_март!F12</f>
        <v>43513.634722222225</v>
      </c>
      <c r="G19" s="16">
        <f>Отчет_март!G12</f>
        <v>43513.765277777777</v>
      </c>
      <c r="H19" s="16" t="str">
        <f>Отчет_март!H12</f>
        <v>В</v>
      </c>
      <c r="I19" s="16">
        <f>Отчет_март!I12</f>
        <v>3.1333333332440816</v>
      </c>
      <c r="J19" s="16" t="str">
        <f>Отчет_март!L12</f>
        <v>ЗТП5 ф.4</v>
      </c>
      <c r="K19" s="16">
        <f>Отчет_март!M12</f>
        <v>0</v>
      </c>
      <c r="L19" s="16">
        <f>Отчет_март!N12</f>
        <v>0</v>
      </c>
      <c r="M19" s="16">
        <f>Отчет_март!O12</f>
        <v>162</v>
      </c>
      <c r="N19" s="16">
        <f>Отчет_март!P12</f>
        <v>0</v>
      </c>
      <c r="O19" s="16">
        <f>Отчет_март!Q12</f>
        <v>0</v>
      </c>
      <c r="P19" s="16">
        <f>Отчет_март!R12</f>
        <v>162</v>
      </c>
      <c r="Q19" s="16">
        <f>Отчет_март!S12</f>
        <v>0</v>
      </c>
      <c r="R19" s="16">
        <f>Отчет_март!T12</f>
        <v>0</v>
      </c>
      <c r="S19" s="16">
        <f>Отчет_март!U12</f>
        <v>0</v>
      </c>
      <c r="T19" s="16">
        <f>Отчет_март!V12</f>
        <v>162</v>
      </c>
      <c r="U19" s="16">
        <f>Отчет_март!W12</f>
        <v>0</v>
      </c>
      <c r="V19" s="16">
        <f>Отчет_март!X12</f>
        <v>10.530000000000001</v>
      </c>
      <c r="W19" s="16">
        <f>Отчет_март!Y12</f>
        <v>0</v>
      </c>
      <c r="X19" s="16" t="str">
        <f>Отчет_март!Z12</f>
        <v>№4 18.02.2019</v>
      </c>
      <c r="Y19" s="16" t="str">
        <f>Отчет_март!AA12</f>
        <v>3.4.12.2</v>
      </c>
      <c r="Z19" s="16" t="str">
        <f>Отчет_март!AB12</f>
        <v xml:space="preserve">  4.10</v>
      </c>
      <c r="AA19" s="16">
        <f>Отчет_март!AC12</f>
        <v>1</v>
      </c>
    </row>
    <row r="20" spans="1:27">
      <c r="A20" s="16">
        <f>Отчет_март!A13</f>
        <v>5</v>
      </c>
      <c r="B20" s="16" t="str">
        <f>Отчет_март!B13</f>
        <v>Участок №1</v>
      </c>
      <c r="C20" s="16" t="str">
        <f>Отчет_март!C13</f>
        <v>ТП</v>
      </c>
      <c r="D20" s="16" t="str">
        <f>Отчет_март!D13</f>
        <v>ПС 110/35/10кВ Касимов ВЛ 10кВ, ф12, МТП2591, ф.1</v>
      </c>
      <c r="E20" s="16" t="str">
        <f>Отчет_март!E13</f>
        <v>0.38</v>
      </c>
      <c r="F20" s="16">
        <f>Отчет_март!F13</f>
        <v>43513.813888888886</v>
      </c>
      <c r="G20" s="16">
        <f>Отчет_март!G13</f>
        <v>43513.85</v>
      </c>
      <c r="H20" s="16" t="str">
        <f>Отчет_март!H13</f>
        <v>В</v>
      </c>
      <c r="I20" s="16">
        <f>Отчет_март!I13</f>
        <v>0.86666666669771075</v>
      </c>
      <c r="J20" s="16" t="str">
        <f>Отчет_март!L13</f>
        <v xml:space="preserve"> МТП2591, ф.1</v>
      </c>
      <c r="K20" s="16">
        <f>Отчет_март!M13</f>
        <v>0</v>
      </c>
      <c r="L20" s="16">
        <f>Отчет_март!N13</f>
        <v>0</v>
      </c>
      <c r="M20" s="16">
        <f>Отчет_март!O13</f>
        <v>58</v>
      </c>
      <c r="N20" s="16">
        <f>Отчет_март!P13</f>
        <v>0</v>
      </c>
      <c r="O20" s="16">
        <f>Отчет_март!Q13</f>
        <v>0</v>
      </c>
      <c r="P20" s="16">
        <f>Отчет_март!R13</f>
        <v>58</v>
      </c>
      <c r="Q20" s="16">
        <f>Отчет_март!S13</f>
        <v>0</v>
      </c>
      <c r="R20" s="16">
        <f>Отчет_март!T13</f>
        <v>0</v>
      </c>
      <c r="S20" s="16">
        <f>Отчет_март!U13</f>
        <v>0</v>
      </c>
      <c r="T20" s="16">
        <f>Отчет_март!V13</f>
        <v>58</v>
      </c>
      <c r="U20" s="16">
        <f>Отчет_март!W13</f>
        <v>0</v>
      </c>
      <c r="V20" s="16">
        <f>Отчет_март!X13</f>
        <v>7.6560000000000006</v>
      </c>
      <c r="W20" s="16">
        <f>Отчет_март!Y13</f>
        <v>0</v>
      </c>
      <c r="X20" s="16" t="str">
        <f>Отчет_март!Z13</f>
        <v>№5 18.02.2019</v>
      </c>
      <c r="Y20" s="16" t="str">
        <f>Отчет_март!AA13</f>
        <v>3.4.12.2</v>
      </c>
      <c r="Z20" s="16" t="str">
        <f>Отчет_март!AB13</f>
        <v xml:space="preserve">  4.10</v>
      </c>
      <c r="AA20" s="16">
        <f>Отчет_март!AC13</f>
        <v>1</v>
      </c>
    </row>
    <row r="21" spans="1:27">
      <c r="A21" s="16">
        <f>Отчет_март!A14</f>
        <v>6</v>
      </c>
      <c r="B21" s="16" t="str">
        <f>Отчет_март!B14</f>
        <v>Участок №1</v>
      </c>
      <c r="C21" s="16" t="str">
        <f>Отчет_март!C14</f>
        <v>ТП</v>
      </c>
      <c r="D21" s="16" t="str">
        <f>Отчет_март!D14</f>
        <v>ПС 35/10кВ Лашма ВЛ 10кВ, ф3, ЗТП8, ф2</v>
      </c>
      <c r="E21" s="16" t="str">
        <f>Отчет_март!E14</f>
        <v>0.38</v>
      </c>
      <c r="F21" s="16">
        <f>Отчет_март!F14</f>
        <v>43514.418749999997</v>
      </c>
      <c r="G21" s="16">
        <f>Отчет_март!G14</f>
        <v>43514.5</v>
      </c>
      <c r="H21" s="16" t="str">
        <f>Отчет_март!H14</f>
        <v>В</v>
      </c>
      <c r="I21" s="16">
        <f>Отчет_март!I14</f>
        <v>1.9500000000698492</v>
      </c>
      <c r="J21" s="16" t="str">
        <f>Отчет_март!L14</f>
        <v xml:space="preserve"> ЗТП8, ф2.</v>
      </c>
      <c r="K21" s="16">
        <f>Отчет_март!M14</f>
        <v>0</v>
      </c>
      <c r="L21" s="16">
        <f>Отчет_март!N14</f>
        <v>0</v>
      </c>
      <c r="M21" s="16">
        <f>Отчет_март!O14</f>
        <v>49</v>
      </c>
      <c r="N21" s="16">
        <f>Отчет_март!P14</f>
        <v>0</v>
      </c>
      <c r="O21" s="16">
        <f>Отчет_март!Q14</f>
        <v>0</v>
      </c>
      <c r="P21" s="16">
        <f>Отчет_март!R14</f>
        <v>49</v>
      </c>
      <c r="Q21" s="16">
        <f>Отчет_март!S14</f>
        <v>0</v>
      </c>
      <c r="R21" s="16">
        <f>Отчет_март!T14</f>
        <v>0</v>
      </c>
      <c r="S21" s="16">
        <f>Отчет_март!U14</f>
        <v>0</v>
      </c>
      <c r="T21" s="16">
        <f>Отчет_март!V14</f>
        <v>49</v>
      </c>
      <c r="U21" s="16">
        <f>Отчет_март!W14</f>
        <v>0</v>
      </c>
      <c r="V21" s="16">
        <f>Отчет_март!X14</f>
        <v>3.1850000000000001</v>
      </c>
      <c r="W21" s="16">
        <f>Отчет_март!Y14</f>
        <v>0</v>
      </c>
      <c r="X21" s="16" t="str">
        <f>Отчет_март!Z14</f>
        <v>№6 19.02.2019</v>
      </c>
      <c r="Y21" s="16" t="str">
        <f>Отчет_март!AA14</f>
        <v>3.4.12.2</v>
      </c>
      <c r="Z21" s="16" t="str">
        <f>Отчет_март!AB14</f>
        <v xml:space="preserve">  4.10</v>
      </c>
      <c r="AA21" s="16">
        <f>Отчет_март!AC14</f>
        <v>1</v>
      </c>
    </row>
    <row r="22" spans="1:27">
      <c r="A22" s="16">
        <f>Отчет_март!A15</f>
        <v>7</v>
      </c>
      <c r="B22" s="16" t="str">
        <f>Отчет_март!B15</f>
        <v>Участок №1</v>
      </c>
      <c r="C22" s="16" t="str">
        <f>Отчет_март!C15</f>
        <v>ВЛ</v>
      </c>
      <c r="D22" s="16" t="str">
        <f>Отчет_март!D15</f>
        <v>ПС 35/10кВ Телебукино ВЛ 10кВ, ф14</v>
      </c>
      <c r="E22" s="16" t="str">
        <f>Отчет_март!E15</f>
        <v>10 (10.5)</v>
      </c>
      <c r="F22" s="16">
        <f>Отчет_март!F15</f>
        <v>43517.293055555558</v>
      </c>
      <c r="G22" s="16">
        <f>Отчет_март!G15</f>
        <v>43517.563888888886</v>
      </c>
      <c r="H22" s="16" t="str">
        <f>Отчет_март!H15</f>
        <v>В</v>
      </c>
      <c r="I22" s="16">
        <f>Отчет_март!I15</f>
        <v>6.4999999998835847</v>
      </c>
      <c r="J22" s="16" t="str">
        <f>Отчет_март!L15</f>
        <v>ВЛ 10кВ, ф14</v>
      </c>
      <c r="K22" s="16">
        <f>Отчет_март!M15</f>
        <v>0</v>
      </c>
      <c r="L22" s="16">
        <f>Отчет_март!N15</f>
        <v>0</v>
      </c>
      <c r="M22" s="16">
        <f>Отчет_март!O15</f>
        <v>77</v>
      </c>
      <c r="N22" s="16">
        <f>Отчет_март!P15</f>
        <v>0</v>
      </c>
      <c r="O22" s="16">
        <f>Отчет_март!Q15</f>
        <v>0</v>
      </c>
      <c r="P22" s="16">
        <f>Отчет_март!R15</f>
        <v>77</v>
      </c>
      <c r="Q22" s="16">
        <f>Отчет_март!S15</f>
        <v>0</v>
      </c>
      <c r="R22" s="16">
        <f>Отчет_март!T15</f>
        <v>0</v>
      </c>
      <c r="S22" s="16">
        <f>Отчет_март!U15</f>
        <v>0</v>
      </c>
      <c r="T22" s="16">
        <f>Отчет_март!V15</f>
        <v>77</v>
      </c>
      <c r="U22" s="16">
        <f>Отчет_март!W15</f>
        <v>0</v>
      </c>
      <c r="V22" s="16">
        <f>Отчет_март!X15</f>
        <v>37.005000000000003</v>
      </c>
      <c r="W22" s="16">
        <f>Отчет_март!Y15</f>
        <v>0</v>
      </c>
      <c r="X22" s="16" t="str">
        <f>Отчет_март!Z15</f>
        <v>№7 19.02.2019</v>
      </c>
      <c r="Y22" s="16" t="str">
        <f>Отчет_март!AA15</f>
        <v>3.4.9.1</v>
      </c>
      <c r="Z22" s="16" t="str">
        <f>Отчет_март!AB15</f>
        <v xml:space="preserve">  4.21</v>
      </c>
      <c r="AA22" s="16">
        <f>Отчет_март!AC15</f>
        <v>0</v>
      </c>
    </row>
    <row r="23" spans="1:27">
      <c r="A23" s="16">
        <f>Отчет_март!A16</f>
        <v>8</v>
      </c>
      <c r="B23" s="16" t="str">
        <f>Отчет_март!B16</f>
        <v>Участок №1</v>
      </c>
      <c r="C23" s="16" t="str">
        <f>Отчет_март!C16</f>
        <v>ВЛ</v>
      </c>
      <c r="D23" s="16" t="str">
        <f>Отчет_март!D16</f>
        <v>ПС 35/10кВ Лашма ВЛ 10кВ, ф5</v>
      </c>
      <c r="E23" s="16" t="str">
        <f>Отчет_март!E16</f>
        <v>10 (10.5)</v>
      </c>
      <c r="F23" s="16">
        <f>Отчет_март!F16</f>
        <v>43541.459722222222</v>
      </c>
      <c r="G23" s="16">
        <f>Отчет_март!G16</f>
        <v>43541.612500000003</v>
      </c>
      <c r="H23" s="16" t="str">
        <f>Отчет_март!H16</f>
        <v>В</v>
      </c>
      <c r="I23" s="16">
        <f>Отчет_март!I16</f>
        <v>3.6666666667442769</v>
      </c>
      <c r="J23" s="16" t="str">
        <f>Отчет_март!L16</f>
        <v>ВЛ 10кВ, ф5</v>
      </c>
      <c r="K23" s="16">
        <f>Отчет_март!M16</f>
        <v>0</v>
      </c>
      <c r="L23" s="16">
        <f>Отчет_март!N16</f>
        <v>0</v>
      </c>
      <c r="M23" s="16">
        <f>Отчет_март!O16</f>
        <v>495</v>
      </c>
      <c r="N23" s="16">
        <f>Отчет_март!P16</f>
        <v>0</v>
      </c>
      <c r="O23" s="16">
        <f>Отчет_март!Q16</f>
        <v>0</v>
      </c>
      <c r="P23" s="16">
        <f>Отчет_март!R16</f>
        <v>495</v>
      </c>
      <c r="Q23" s="16">
        <f>Отчет_март!S16</f>
        <v>0</v>
      </c>
      <c r="R23" s="16">
        <f>Отчет_март!T16</f>
        <v>0</v>
      </c>
      <c r="S23" s="16">
        <f>Отчет_март!U16</f>
        <v>0</v>
      </c>
      <c r="T23" s="16">
        <f>Отчет_март!V16</f>
        <v>495</v>
      </c>
      <c r="U23" s="16">
        <f>Отчет_март!W16</f>
        <v>0</v>
      </c>
      <c r="V23" s="16">
        <f>Отчет_март!X16</f>
        <v>51.175000000000004</v>
      </c>
      <c r="W23" s="16">
        <f>Отчет_март!Y16</f>
        <v>0</v>
      </c>
      <c r="X23" s="16" t="str">
        <f>Отчет_март!Z16</f>
        <v>№8 18.03.2019</v>
      </c>
      <c r="Y23" s="16" t="str">
        <f>Отчет_март!AA16</f>
        <v xml:space="preserve"> 3.4.14</v>
      </c>
      <c r="Z23" s="16" t="str">
        <f>Отчет_март!AB16</f>
        <v xml:space="preserve">  4.21</v>
      </c>
      <c r="AA23" s="16">
        <f>Отчет_март!AC16</f>
        <v>1</v>
      </c>
    </row>
    <row r="24" spans="1:27">
      <c r="A24" s="16">
        <f>Отчет_апрель!A11</f>
        <v>9</v>
      </c>
      <c r="B24" s="16" t="str">
        <f>Отчет_апрель!B11</f>
        <v>Участок №1</v>
      </c>
      <c r="C24" s="16" t="str">
        <f>Отчет_апрель!C11</f>
        <v>ВЛ</v>
      </c>
      <c r="D24" s="16" t="str">
        <f>Отчет_апрель!D11</f>
        <v>ПС 35/10кВ Затон ВЛ 10кВ, ф2</v>
      </c>
      <c r="E24" s="16" t="str">
        <f>Отчет_апрель!E11</f>
        <v>10 (10.5)</v>
      </c>
      <c r="F24" s="16">
        <f>Отчет_апрель!F11</f>
        <v>43565.708333333336</v>
      </c>
      <c r="G24" s="16">
        <f>Отчет_апрель!G11</f>
        <v>43565.84375</v>
      </c>
      <c r="H24" s="16" t="str">
        <f>Отчет_апрель!H11</f>
        <v>В</v>
      </c>
      <c r="I24" s="16">
        <f>Отчет_апрель!I11</f>
        <v>3.2499999999417923</v>
      </c>
      <c r="J24" s="16" t="str">
        <f>Отчет_апрель!L11</f>
        <v>ВЛ 10кВ, №2</v>
      </c>
      <c r="K24" s="16">
        <f>Отчет_апрель!M11</f>
        <v>0</v>
      </c>
      <c r="L24" s="16">
        <f>Отчет_апрель!N11</f>
        <v>0</v>
      </c>
      <c r="M24" s="16">
        <f>Отчет_апрель!O11</f>
        <v>55</v>
      </c>
      <c r="N24" s="16">
        <f>Отчет_апрель!P11</f>
        <v>0</v>
      </c>
      <c r="O24" s="16">
        <f>Отчет_апрель!Q11</f>
        <v>0</v>
      </c>
      <c r="P24" s="16">
        <f>Отчет_апрель!R11</f>
        <v>55</v>
      </c>
      <c r="Q24" s="16">
        <f>Отчет_апрель!S11</f>
        <v>0</v>
      </c>
      <c r="R24" s="16">
        <f>Отчет_апрель!T11</f>
        <v>0</v>
      </c>
      <c r="S24" s="16">
        <f>Отчет_апрель!U11</f>
        <v>0</v>
      </c>
      <c r="T24" s="16">
        <f>Отчет_апрель!V11</f>
        <v>55</v>
      </c>
      <c r="U24" s="16">
        <f>Отчет_апрель!W11</f>
        <v>0</v>
      </c>
      <c r="V24" s="16">
        <f>Отчет_апрель!X11</f>
        <v>9.5749999999999993</v>
      </c>
      <c r="W24" s="16">
        <f>Отчет_апрель!Y11</f>
        <v>0</v>
      </c>
      <c r="X24" s="16" t="str">
        <f>Отчет_апрель!Z11</f>
        <v>№9 10.04.2019</v>
      </c>
      <c r="Y24" s="16" t="str">
        <f>Отчет_апрель!AA11</f>
        <v>3.4.9.1</v>
      </c>
      <c r="Z24" s="16" t="str">
        <f>Отчет_апрель!AB11</f>
        <v xml:space="preserve">  4.21</v>
      </c>
      <c r="AA24" s="16">
        <f>Отчет_апрель!AC11</f>
        <v>0</v>
      </c>
    </row>
    <row r="25" spans="1:27">
      <c r="A25" s="16">
        <f>Отчет_апрель!A12</f>
        <v>10</v>
      </c>
      <c r="B25" s="16" t="str">
        <f>Отчет_апрель!B12</f>
        <v>Участок №1</v>
      </c>
      <c r="C25" s="16" t="str">
        <f>Отчет_апрель!C12</f>
        <v>ВЛ</v>
      </c>
      <c r="D25" s="16" t="str">
        <f>Отчет_апрель!D12</f>
        <v>ПС 35/10кВ Затон ВЛ 10кВ, ф2 ТП Бургаз , ф1</v>
      </c>
      <c r="E25" s="16" t="str">
        <f>Отчет_апрель!E12</f>
        <v>0.38</v>
      </c>
      <c r="F25" s="16">
        <f>Отчет_апрель!F12</f>
        <v>43567.625</v>
      </c>
      <c r="G25" s="16">
        <f>Отчет_апрель!G12</f>
        <v>43567.791666666664</v>
      </c>
      <c r="H25" s="16" t="str">
        <f>Отчет_апрель!H12</f>
        <v>В</v>
      </c>
      <c r="I25" s="16">
        <f>Отчет_апрель!I12</f>
        <v>3.9999999999417923</v>
      </c>
      <c r="J25" s="16" t="str">
        <f>Отчет_апрель!L12</f>
        <v>ВЛ 0,4кВ, №2</v>
      </c>
      <c r="K25" s="16">
        <f>Отчет_апрель!M12</f>
        <v>0</v>
      </c>
      <c r="L25" s="16">
        <f>Отчет_апрель!N12</f>
        <v>0</v>
      </c>
      <c r="M25" s="16">
        <f>Отчет_апрель!O12</f>
        <v>52</v>
      </c>
      <c r="N25" s="16">
        <f>Отчет_апрель!P12</f>
        <v>0</v>
      </c>
      <c r="O25" s="16">
        <f>Отчет_апрель!Q12</f>
        <v>0</v>
      </c>
      <c r="P25" s="16">
        <f>Отчет_апрель!R12</f>
        <v>52</v>
      </c>
      <c r="Q25" s="16">
        <f>Отчет_апрель!S12</f>
        <v>0</v>
      </c>
      <c r="R25" s="16">
        <f>Отчет_апрель!T12</f>
        <v>0</v>
      </c>
      <c r="S25" s="16">
        <f>Отчет_апрель!U12</f>
        <v>0</v>
      </c>
      <c r="T25" s="16">
        <f>Отчет_апрель!V12</f>
        <v>52</v>
      </c>
      <c r="U25" s="16">
        <f>Отчет_апрель!W12</f>
        <v>0</v>
      </c>
      <c r="V25" s="16">
        <f>Отчет_апрель!X12</f>
        <v>3.38</v>
      </c>
      <c r="W25" s="16">
        <f>Отчет_апрель!Y12</f>
        <v>0</v>
      </c>
      <c r="X25" s="16" t="str">
        <f>Отчет_апрель!Z12</f>
        <v>№10 11.04.2019</v>
      </c>
      <c r="Y25" s="16" t="str">
        <f>Отчет_апрель!AA12</f>
        <v>3.4.9.3</v>
      </c>
      <c r="Z25" s="16" t="str">
        <f>Отчет_апрель!AB12</f>
        <v xml:space="preserve">  4.12</v>
      </c>
      <c r="AA25" s="16">
        <f>Отчет_апрель!AC12</f>
        <v>0</v>
      </c>
    </row>
    <row r="26" spans="1:27">
      <c r="A26" s="16">
        <f>Отчет_апрель!A13</f>
        <v>11</v>
      </c>
      <c r="B26" s="16" t="str">
        <f>Отчет_апрель!B13</f>
        <v>Участок №1</v>
      </c>
      <c r="C26" s="16" t="str">
        <f>Отчет_апрель!C13</f>
        <v>ВЛ</v>
      </c>
      <c r="D26" s="16" t="str">
        <f>Отчет_апрель!D13</f>
        <v>ПС110/10кВ Бельки ф.6 ВЛ10кВ№6</v>
      </c>
      <c r="E26" s="16" t="str">
        <f>Отчет_апрель!E13</f>
        <v>10 (10.5)</v>
      </c>
      <c r="F26" s="16">
        <f>Отчет_апрель!F13</f>
        <v>43568.270833333336</v>
      </c>
      <c r="G26" s="16">
        <f>Отчет_апрель!G13</f>
        <v>43568.298611111109</v>
      </c>
      <c r="H26" s="16" t="str">
        <f>Отчет_апрель!H13</f>
        <v>В</v>
      </c>
      <c r="I26" s="16">
        <f>Отчет_апрель!I13</f>
        <v>0.6666666665696539</v>
      </c>
      <c r="J26" s="16" t="str">
        <f>Отчет_апрель!L13</f>
        <v>ВЛ 10кВ, №6</v>
      </c>
      <c r="K26" s="16">
        <f>Отчет_апрель!M13</f>
        <v>0</v>
      </c>
      <c r="L26" s="16">
        <f>Отчет_апрель!N13</f>
        <v>0</v>
      </c>
      <c r="M26" s="16">
        <f>Отчет_апрель!O13</f>
        <v>1039</v>
      </c>
      <c r="N26" s="16">
        <f>Отчет_апрель!P13</f>
        <v>0</v>
      </c>
      <c r="O26" s="16">
        <f>Отчет_апрель!Q13</f>
        <v>0</v>
      </c>
      <c r="P26" s="16">
        <f>Отчет_апрель!R13</f>
        <v>1039</v>
      </c>
      <c r="Q26" s="16">
        <f>Отчет_апрель!S13</f>
        <v>0</v>
      </c>
      <c r="R26" s="16">
        <f>Отчет_апрель!T13</f>
        <v>0</v>
      </c>
      <c r="S26" s="16">
        <f>Отчет_апрель!U13</f>
        <v>0</v>
      </c>
      <c r="T26" s="16">
        <f>Отчет_апрель!V13</f>
        <v>1039</v>
      </c>
      <c r="U26" s="16">
        <f>Отчет_апрель!W13</f>
        <v>0</v>
      </c>
      <c r="V26" s="16">
        <f>Отчет_апрель!X13</f>
        <v>88.534999999999997</v>
      </c>
      <c r="W26" s="16">
        <f>Отчет_апрель!Y13</f>
        <v>0</v>
      </c>
      <c r="X26" s="16" t="str">
        <f>Отчет_апрель!Z13</f>
        <v>№11 15.04.2019</v>
      </c>
      <c r="Y26" s="16" t="str">
        <f>Отчет_апрель!AA13</f>
        <v>3.4.9.1</v>
      </c>
      <c r="Z26" s="16" t="str">
        <f>Отчет_апрель!AB13</f>
        <v xml:space="preserve">  4.21</v>
      </c>
      <c r="AA26" s="16">
        <f>Отчет_апрель!AC13</f>
        <v>0</v>
      </c>
    </row>
    <row r="27" spans="1:27">
      <c r="A27" s="16">
        <f>Отчет_апрель!A14</f>
        <v>12</v>
      </c>
      <c r="B27" s="16" t="str">
        <f>Отчет_апрель!B14</f>
        <v>Участок №1</v>
      </c>
      <c r="C27" s="16" t="str">
        <f>Отчет_апрель!C14</f>
        <v>ВЛ</v>
      </c>
      <c r="D27" s="16" t="str">
        <f>Отчет_апрель!D14</f>
        <v>ПС Сабурово 110/10кВ  ВЛ 10кВ ф.7</v>
      </c>
      <c r="E27" s="16" t="str">
        <f>Отчет_апрель!E14</f>
        <v>11 (10.5)</v>
      </c>
      <c r="F27" s="16">
        <f>Отчет_апрель!F14</f>
        <v>43579.522222222222</v>
      </c>
      <c r="G27" s="16">
        <f>Отчет_апрель!G14</f>
        <v>43579.529861111114</v>
      </c>
      <c r="H27" s="16" t="str">
        <f>Отчет_апрель!H14</f>
        <v>В</v>
      </c>
      <c r="I27" s="16">
        <f>Отчет_апрель!I14</f>
        <v>0.18333333340706304</v>
      </c>
      <c r="J27" s="16" t="str">
        <f>Отчет_апрель!L14</f>
        <v>ВЛ 10кВ, №7</v>
      </c>
      <c r="K27" s="16">
        <f>Отчет_апрель!M14</f>
        <v>0</v>
      </c>
      <c r="L27" s="16">
        <f>Отчет_апрель!N14</f>
        <v>0</v>
      </c>
      <c r="M27" s="16">
        <f>Отчет_апрель!O14</f>
        <v>1716</v>
      </c>
      <c r="N27" s="16">
        <f>Отчет_апрель!P14</f>
        <v>0</v>
      </c>
      <c r="O27" s="16">
        <f>Отчет_апрель!Q14</f>
        <v>0</v>
      </c>
      <c r="P27" s="16">
        <f>Отчет_апрель!R14</f>
        <v>1716</v>
      </c>
      <c r="Q27" s="16">
        <f>Отчет_апрель!S14</f>
        <v>0</v>
      </c>
      <c r="R27" s="16">
        <f>Отчет_апрель!T14</f>
        <v>0</v>
      </c>
      <c r="S27" s="16">
        <f>Отчет_апрель!U14</f>
        <v>0</v>
      </c>
      <c r="T27" s="16">
        <f>Отчет_апрель!V14</f>
        <v>1716</v>
      </c>
      <c r="U27" s="16">
        <f>Отчет_апрель!W14</f>
        <v>0</v>
      </c>
      <c r="V27" s="16">
        <f>Отчет_апрель!X14</f>
        <v>511.54</v>
      </c>
      <c r="W27" s="16">
        <f>Отчет_апрель!Y14</f>
        <v>0</v>
      </c>
      <c r="X27" s="16" t="str">
        <f>Отчет_апрель!Z14</f>
        <v>№12 15.04.2020</v>
      </c>
      <c r="Y27" s="16" t="str">
        <f>Отчет_апрель!AA14</f>
        <v>3.4.9.1</v>
      </c>
      <c r="Z27" s="16" t="str">
        <f>Отчет_апрель!AB14</f>
        <v xml:space="preserve">  4.21</v>
      </c>
      <c r="AA27" s="16">
        <f>Отчет_апрель!AC14</f>
        <v>0</v>
      </c>
    </row>
    <row r="28" spans="1:27">
      <c r="A28" s="16">
        <f>Отчёт_май_К!A11</f>
        <v>20</v>
      </c>
      <c r="B28" s="16" t="str">
        <f>Отчёт_май_К!B11</f>
        <v>Участок №1</v>
      </c>
      <c r="C28" s="16" t="str">
        <f>Отчёт_май_К!C11</f>
        <v>ВЛ</v>
      </c>
      <c r="D28" s="16" t="str">
        <f>Отчёт_май_К!D11</f>
        <v>ТП Бургаз ВЛ 0,4кВ</v>
      </c>
      <c r="E28" s="16" t="str">
        <f>Отчёт_май_К!E11</f>
        <v>0.38</v>
      </c>
      <c r="F28" s="16">
        <f>Отчёт_май_К!F11</f>
        <v>43585.5</v>
      </c>
      <c r="G28" s="16">
        <f>Отчёт_май_К!G11</f>
        <v>43585.583333333336</v>
      </c>
      <c r="H28" s="16" t="str">
        <f>Отчёт_май_К!H11</f>
        <v>П</v>
      </c>
      <c r="I28" s="16">
        <f>Отчёт_май_К!I11</f>
        <v>2.0000000000582077</v>
      </c>
      <c r="J28" s="16" t="str">
        <f>Отчёт_май_К!L11</f>
        <v>ВЛ 0,4кВ, №2</v>
      </c>
      <c r="K28" s="16">
        <f>Отчёт_май_К!M11</f>
        <v>0</v>
      </c>
      <c r="L28" s="16">
        <f>Отчёт_май_К!N11</f>
        <v>0</v>
      </c>
      <c r="M28" s="16">
        <f>Отчёт_май_К!O11</f>
        <v>14</v>
      </c>
      <c r="N28" s="16">
        <f>Отчёт_май_К!P11</f>
        <v>0</v>
      </c>
      <c r="O28" s="16">
        <f>Отчёт_май_К!Q11</f>
        <v>0</v>
      </c>
      <c r="P28" s="16">
        <f>Отчёт_май_К!R11</f>
        <v>14</v>
      </c>
      <c r="Q28" s="16">
        <f>Отчёт_май_К!S11</f>
        <v>0</v>
      </c>
      <c r="R28" s="16">
        <f>Отчёт_май_К!T11</f>
        <v>0</v>
      </c>
      <c r="S28" s="16">
        <f>Отчёт_май_К!U11</f>
        <v>0</v>
      </c>
      <c r="T28" s="16">
        <f>Отчёт_май_К!V11</f>
        <v>14</v>
      </c>
      <c r="U28" s="16">
        <f>Отчёт_май_К!W11</f>
        <v>0</v>
      </c>
      <c r="V28" s="16">
        <f>Отчёт_май_К!X11</f>
        <v>0.91</v>
      </c>
      <c r="W28" s="16">
        <f>Отчёт_май_К!Y11</f>
        <v>0</v>
      </c>
      <c r="X28" s="16" t="str">
        <f>Отчёт_май_К!Z11</f>
        <v>х</v>
      </c>
      <c r="Y28" s="16" t="str">
        <f>Отчёт_май_К!AA11</f>
        <v>х</v>
      </c>
      <c r="Z28" s="16" t="str">
        <f>Отчёт_май_К!AB11</f>
        <v>х</v>
      </c>
      <c r="AA28" s="16">
        <f>Отчёт_май_К!AC11</f>
        <v>1</v>
      </c>
    </row>
    <row r="29" spans="1:27">
      <c r="A29" s="16">
        <f>Отчёт_май_К!A12</f>
        <v>21</v>
      </c>
      <c r="B29" s="16" t="str">
        <f>Отчёт_май_К!B12</f>
        <v>Участок №1</v>
      </c>
      <c r="C29" s="16" t="str">
        <f>Отчёт_май_К!C12</f>
        <v>ВЛ</v>
      </c>
      <c r="D29" s="16" t="str">
        <f>Отчёт_май_К!D12</f>
        <v>ТП 2553 ВЛ 0,4кВ</v>
      </c>
      <c r="E29" s="16" t="str">
        <f>Отчёт_май_К!E12</f>
        <v>0.38</v>
      </c>
      <c r="F29" s="16">
        <f>Отчёт_май_К!F12</f>
        <v>43591.458333333336</v>
      </c>
      <c r="G29" s="16">
        <f>Отчёт_май_К!G12</f>
        <v>43591.625</v>
      </c>
      <c r="H29" s="16" t="str">
        <f>Отчёт_май_К!H12</f>
        <v>П</v>
      </c>
      <c r="I29" s="16">
        <f>Отчёт_май_К!I12</f>
        <v>3.9999999999417923</v>
      </c>
      <c r="J29" s="16" t="str">
        <f>Отчёт_май_К!L12</f>
        <v>ВЛ 0,4кВ, №1</v>
      </c>
      <c r="K29" s="16">
        <f>Отчёт_май_К!M12</f>
        <v>0</v>
      </c>
      <c r="L29" s="16">
        <f>Отчёт_май_К!N12</f>
        <v>0</v>
      </c>
      <c r="M29" s="16">
        <f>Отчёт_май_К!O12</f>
        <v>15</v>
      </c>
      <c r="N29" s="16">
        <f>Отчёт_май_К!P12</f>
        <v>0</v>
      </c>
      <c r="O29" s="16">
        <f>Отчёт_май_К!Q12</f>
        <v>0</v>
      </c>
      <c r="P29" s="16">
        <f>Отчёт_май_К!R12</f>
        <v>15</v>
      </c>
      <c r="Q29" s="16">
        <f>Отчёт_май_К!S12</f>
        <v>0</v>
      </c>
      <c r="R29" s="16">
        <f>Отчёт_май_К!T12</f>
        <v>0</v>
      </c>
      <c r="S29" s="16">
        <f>Отчёт_май_К!U12</f>
        <v>0</v>
      </c>
      <c r="T29" s="16">
        <f>Отчёт_май_К!V12</f>
        <v>15</v>
      </c>
      <c r="U29" s="16">
        <f>Отчёт_май_К!W12</f>
        <v>0</v>
      </c>
      <c r="V29" s="16">
        <f>Отчёт_май_К!X12</f>
        <v>0.97500000000000009</v>
      </c>
      <c r="W29" s="16">
        <f>Отчёт_май_К!Y12</f>
        <v>0</v>
      </c>
      <c r="X29" s="16" t="str">
        <f>Отчёт_май_К!Z12</f>
        <v>х</v>
      </c>
      <c r="Y29" s="16" t="str">
        <f>Отчёт_май_К!AA12</f>
        <v>х</v>
      </c>
      <c r="Z29" s="16" t="str">
        <f>Отчёт_май_К!AB12</f>
        <v>х</v>
      </c>
      <c r="AA29" s="16">
        <f>Отчёт_май_К!AC12</f>
        <v>1</v>
      </c>
    </row>
    <row r="30" spans="1:27">
      <c r="A30" s="16">
        <f>Отчёт_май_К!A13</f>
        <v>22</v>
      </c>
      <c r="B30" s="16" t="str">
        <f>Отчёт_май_К!B13</f>
        <v>Участок №1</v>
      </c>
      <c r="C30" s="16" t="str">
        <f>Отчёт_май_К!C13</f>
        <v>ВЛ</v>
      </c>
      <c r="D30" s="16" t="str">
        <f>Отчёт_май_К!D13</f>
        <v>ПС Лашиа 35/10кВ  ВЛ 10кВ №5</v>
      </c>
      <c r="E30" s="16" t="str">
        <f>Отчёт_май_К!E13</f>
        <v>10 (10.5)</v>
      </c>
      <c r="F30" s="16">
        <f>Отчёт_май_К!F13</f>
        <v>43598.291666666664</v>
      </c>
      <c r="G30" s="16">
        <f>Отчёт_май_К!G13</f>
        <v>43598.4375</v>
      </c>
      <c r="H30" s="16" t="str">
        <f>Отчёт_май_К!H13</f>
        <v>П</v>
      </c>
      <c r="I30" s="16">
        <f>Отчёт_май_К!I13</f>
        <v>3.5000000000582077</v>
      </c>
      <c r="J30" s="16" t="str">
        <f>Отчёт_май_К!L13</f>
        <v>ВЛ 10кВ, №5</v>
      </c>
      <c r="K30" s="16">
        <f>Отчёт_май_К!M13</f>
        <v>0</v>
      </c>
      <c r="L30" s="16">
        <f>Отчёт_май_К!N13</f>
        <v>0</v>
      </c>
      <c r="M30" s="16">
        <f>Отчёт_май_К!O13</f>
        <v>490</v>
      </c>
      <c r="N30" s="16">
        <f>Отчёт_май_К!P13</f>
        <v>0</v>
      </c>
      <c r="O30" s="16">
        <f>Отчёт_май_К!Q13</f>
        <v>0</v>
      </c>
      <c r="P30" s="16">
        <f>Отчёт_май_К!R13</f>
        <v>490</v>
      </c>
      <c r="Q30" s="16">
        <f>Отчёт_май_К!S13</f>
        <v>0</v>
      </c>
      <c r="R30" s="16">
        <f>Отчёт_май_К!T13</f>
        <v>0</v>
      </c>
      <c r="S30" s="16">
        <f>Отчёт_май_К!U13</f>
        <v>0</v>
      </c>
      <c r="T30" s="16">
        <f>Отчёт_май_К!V13</f>
        <v>490</v>
      </c>
      <c r="U30" s="16">
        <f>Отчёт_май_К!W13</f>
        <v>0</v>
      </c>
      <c r="V30" s="16">
        <f>Отчёт_май_К!X13</f>
        <v>48.35</v>
      </c>
      <c r="W30" s="16">
        <f>Отчёт_май_К!Y13</f>
        <v>0</v>
      </c>
      <c r="X30" s="16" t="str">
        <f>Отчёт_май_К!Z13</f>
        <v>х</v>
      </c>
      <c r="Y30" s="16" t="str">
        <f>Отчёт_май_К!AA13</f>
        <v>х</v>
      </c>
      <c r="Z30" s="16" t="str">
        <f>Отчёт_май_К!AB13</f>
        <v>х</v>
      </c>
      <c r="AA30" s="16">
        <f>Отчёт_май_К!AC13</f>
        <v>1</v>
      </c>
    </row>
    <row r="31" spans="1:27">
      <c r="A31" s="16">
        <f>Отчёт_май_К!A14</f>
        <v>23</v>
      </c>
      <c r="B31" s="16" t="str">
        <f>Отчёт_май_К!B14</f>
        <v>Участок №1</v>
      </c>
      <c r="C31" s="16" t="str">
        <f>Отчёт_май_К!C14</f>
        <v>ВЛ</v>
      </c>
      <c r="D31" s="16" t="str">
        <f>Отчёт_май_К!D14</f>
        <v>ПС Лашиа 35/10кВ  ВЛ 10кВ №3</v>
      </c>
      <c r="E31" s="16" t="str">
        <f>Отчёт_май_К!E14</f>
        <v>10 (10.5)</v>
      </c>
      <c r="F31" s="16">
        <f>Отчёт_май_К!F14</f>
        <v>43598.916666666664</v>
      </c>
      <c r="G31" s="16">
        <f>Отчёт_май_К!G14</f>
        <v>43599.166666666664</v>
      </c>
      <c r="H31" s="16" t="str">
        <f>Отчёт_май_К!H14</f>
        <v>В</v>
      </c>
      <c r="I31" s="16">
        <f>Отчёт_май_К!I14</f>
        <v>6</v>
      </c>
      <c r="J31" s="16" t="str">
        <f>Отчёт_май_К!L14</f>
        <v>ВЛ 10кВ, №3</v>
      </c>
      <c r="K31" s="16">
        <f>Отчёт_май_К!M14</f>
        <v>0</v>
      </c>
      <c r="L31" s="16">
        <f>Отчёт_май_К!N14</f>
        <v>0</v>
      </c>
      <c r="M31" s="16">
        <f>Отчёт_май_К!O14</f>
        <v>594</v>
      </c>
      <c r="N31" s="16">
        <f>Отчёт_май_К!P14</f>
        <v>0</v>
      </c>
      <c r="O31" s="16">
        <f>Отчёт_май_К!Q14</f>
        <v>0</v>
      </c>
      <c r="P31" s="16">
        <f>Отчёт_май_К!R14</f>
        <v>594</v>
      </c>
      <c r="Q31" s="16">
        <f>Отчёт_май_К!S14</f>
        <v>0</v>
      </c>
      <c r="R31" s="16">
        <f>Отчёт_май_К!T14</f>
        <v>0</v>
      </c>
      <c r="S31" s="16">
        <f>Отчёт_май_К!U14</f>
        <v>0</v>
      </c>
      <c r="T31" s="16">
        <f>Отчёт_май_К!V14</f>
        <v>594</v>
      </c>
      <c r="U31" s="16">
        <f>Отчёт_май_К!W14</f>
        <v>0</v>
      </c>
      <c r="V31" s="16">
        <f>Отчёт_май_К!X14</f>
        <v>53.61</v>
      </c>
      <c r="W31" s="16">
        <f>Отчёт_май_К!Y14</f>
        <v>0</v>
      </c>
      <c r="X31" s="16" t="str">
        <f>Отчёт_май_К!Z14</f>
        <v>№13 15.04.2020</v>
      </c>
      <c r="Y31" s="16" t="str">
        <f>Отчёт_май_К!AA14</f>
        <v>3.4.12.3</v>
      </c>
      <c r="Z31" s="16" t="str">
        <f>Отчёт_май_К!AB14</f>
        <v xml:space="preserve">  4.21</v>
      </c>
      <c r="AA31" s="16">
        <f>Отчёт_май_К!AC14</f>
        <v>1</v>
      </c>
    </row>
    <row r="32" spans="1:27">
      <c r="A32" s="16">
        <f>Отчёт_май_К!A15</f>
        <v>24</v>
      </c>
      <c r="B32" s="16" t="str">
        <f>Отчёт_май_К!B15</f>
        <v>Участок №3</v>
      </c>
      <c r="C32" s="16" t="str">
        <f>Отчёт_май_К!C15</f>
        <v>ВЛ</v>
      </c>
      <c r="D32" s="16" t="str">
        <f>Отчёт_май_К!D15</f>
        <v>ПС110/10кВ Бельки ф.6 ВЛ10кВ№6</v>
      </c>
      <c r="E32" s="16" t="str">
        <f>Отчёт_май_К!E15</f>
        <v>10 (10.5)</v>
      </c>
      <c r="F32" s="16">
        <f>Отчёт_май_К!F15</f>
        <v>43598.916666666664</v>
      </c>
      <c r="G32" s="16">
        <f>Отчёт_май_К!G15</f>
        <v>43599.541666666664</v>
      </c>
      <c r="H32" s="16" t="str">
        <f>Отчёт_май_К!H15</f>
        <v>В</v>
      </c>
      <c r="I32" s="16">
        <f>Отчёт_май_К!I15</f>
        <v>15</v>
      </c>
      <c r="J32" s="16" t="str">
        <f>Отчёт_май_К!L15</f>
        <v>ВЛ 10кВ, №6</v>
      </c>
      <c r="K32" s="16">
        <f>Отчёт_май_К!M15</f>
        <v>0</v>
      </c>
      <c r="L32" s="16">
        <f>Отчёт_май_К!N15</f>
        <v>0</v>
      </c>
      <c r="M32" s="16">
        <f>Отчёт_май_К!O15</f>
        <v>1390</v>
      </c>
      <c r="N32" s="16">
        <f>Отчёт_май_К!P15</f>
        <v>0</v>
      </c>
      <c r="O32" s="16">
        <f>Отчёт_май_К!Q15</f>
        <v>0</v>
      </c>
      <c r="P32" s="16">
        <f>Отчёт_май_К!R15</f>
        <v>1390</v>
      </c>
      <c r="Q32" s="16">
        <f>Отчёт_май_К!S15</f>
        <v>0</v>
      </c>
      <c r="R32" s="16">
        <f>Отчёт_май_К!T15</f>
        <v>0</v>
      </c>
      <c r="S32" s="16">
        <f>Отчёт_май_К!U15</f>
        <v>0</v>
      </c>
      <c r="T32" s="16">
        <f>Отчёт_май_К!V15</f>
        <v>1390</v>
      </c>
      <c r="U32" s="16">
        <f>Отчёт_май_К!W15</f>
        <v>0</v>
      </c>
      <c r="V32" s="16">
        <f>Отчёт_май_К!X15</f>
        <v>160.35000000000002</v>
      </c>
      <c r="W32" s="16">
        <f>Отчёт_май_К!Y15</f>
        <v>0</v>
      </c>
      <c r="X32" s="16" t="str">
        <f>Отчёт_май_К!Z15</f>
        <v>№14 10.04.2019</v>
      </c>
      <c r="Y32" s="16" t="str">
        <f>Отчёт_май_К!AA15</f>
        <v>3.4.12.3</v>
      </c>
      <c r="Z32" s="16" t="str">
        <f>Отчёт_май_К!AB15</f>
        <v xml:space="preserve">  4.11</v>
      </c>
      <c r="AA32" s="16">
        <f>Отчёт_май_К!AC15</f>
        <v>1</v>
      </c>
    </row>
    <row r="33" spans="1:27">
      <c r="A33" s="16">
        <f>Отчёт_май_К!A16</f>
        <v>25</v>
      </c>
      <c r="B33" s="16" t="str">
        <f>Отчёт_май_К!B16</f>
        <v>Участок №1</v>
      </c>
      <c r="C33" s="16" t="str">
        <f>Отчёт_май_К!C16</f>
        <v>ТП</v>
      </c>
      <c r="D33" s="16" t="str">
        <f>Отчёт_май_К!D16</f>
        <v>ПС Лашиа 35/10кВ  ВЛ 10кВ №5, ЗТП8</v>
      </c>
      <c r="E33" s="16" t="str">
        <f>Отчёт_май_К!E16</f>
        <v>10 (10.5)</v>
      </c>
      <c r="F33" s="16">
        <f>Отчёт_май_К!F16</f>
        <v>43599.083333333336</v>
      </c>
      <c r="G33" s="16">
        <f>Отчёт_май_К!G16</f>
        <v>43599.416666666664</v>
      </c>
      <c r="H33" s="16" t="str">
        <f>Отчёт_май_К!H16</f>
        <v>В</v>
      </c>
      <c r="I33" s="16">
        <f>Отчёт_май_К!I16</f>
        <v>7.9999999998835847</v>
      </c>
      <c r="J33" s="16" t="str">
        <f>Отчёт_май_К!L16</f>
        <v>ЗТП8</v>
      </c>
      <c r="K33" s="16">
        <f>Отчёт_май_К!M16</f>
        <v>0</v>
      </c>
      <c r="L33" s="16">
        <f>Отчёт_май_К!N16</f>
        <v>0</v>
      </c>
      <c r="M33" s="16">
        <f>Отчёт_май_К!O16</f>
        <v>490</v>
      </c>
      <c r="N33" s="16">
        <f>Отчёт_май_К!P16</f>
        <v>0</v>
      </c>
      <c r="O33" s="16">
        <f>Отчёт_май_К!Q16</f>
        <v>0</v>
      </c>
      <c r="P33" s="16">
        <f>Отчёт_май_К!R16</f>
        <v>490</v>
      </c>
      <c r="Q33" s="16">
        <f>Отчёт_май_К!S16</f>
        <v>0</v>
      </c>
      <c r="R33" s="16">
        <f>Отчёт_май_К!T16</f>
        <v>0</v>
      </c>
      <c r="S33" s="16">
        <f>Отчёт_май_К!U16</f>
        <v>0</v>
      </c>
      <c r="T33" s="16">
        <f>Отчёт_май_К!V16</f>
        <v>490</v>
      </c>
      <c r="U33" s="16">
        <f>Отчёт_май_К!W16</f>
        <v>0</v>
      </c>
      <c r="V33" s="16">
        <f>Отчёт_май_К!X16</f>
        <v>31.85</v>
      </c>
      <c r="W33" s="16">
        <f>Отчёт_май_К!Y16</f>
        <v>0</v>
      </c>
      <c r="X33" s="16" t="str">
        <f>Отчёт_май_К!Z16</f>
        <v>№15 11.04.2019</v>
      </c>
      <c r="Y33" s="16" t="str">
        <f>Отчёт_май_К!AA16</f>
        <v>3.4.12.3</v>
      </c>
      <c r="Z33" s="16" t="str">
        <f>Отчёт_май_К!AB16</f>
        <v xml:space="preserve">  4.12</v>
      </c>
      <c r="AA33" s="16">
        <f>Отчёт_май_К!AC16</f>
        <v>1</v>
      </c>
    </row>
    <row r="34" spans="1:27">
      <c r="A34" s="16">
        <f>Отчёт_май_К!A17</f>
        <v>26</v>
      </c>
      <c r="B34" s="16" t="str">
        <f>Отчёт_май_К!B17</f>
        <v>Участок №1</v>
      </c>
      <c r="C34" s="16" t="str">
        <f>Отчёт_май_К!C17</f>
        <v>ТП</v>
      </c>
      <c r="D34" s="16" t="str">
        <f>Отчёт_май_К!D17</f>
        <v>ПС Лашиа 35/10кВ  ВЛ 10кВ №5, ЗТП8</v>
      </c>
      <c r="E34" s="16" t="str">
        <f>Отчёт_май_К!E17</f>
        <v>10 (10.5)</v>
      </c>
      <c r="F34" s="16">
        <f>Отчёт_май_К!F17</f>
        <v>43599.875</v>
      </c>
      <c r="G34" s="16">
        <f>Отчёт_май_К!G17</f>
        <v>43599.958333333336</v>
      </c>
      <c r="H34" s="16" t="str">
        <f>Отчёт_май_К!H17</f>
        <v>В</v>
      </c>
      <c r="I34" s="16">
        <f>Отчёт_май_К!I17</f>
        <v>2.0000000000582077</v>
      </c>
      <c r="J34" s="16" t="str">
        <f>Отчёт_май_К!L17</f>
        <v>ЗТП8</v>
      </c>
      <c r="K34" s="16">
        <f>Отчёт_май_К!M17</f>
        <v>0</v>
      </c>
      <c r="L34" s="16">
        <f>Отчёт_май_К!N17</f>
        <v>0</v>
      </c>
      <c r="M34" s="16">
        <f>Отчёт_май_К!O17</f>
        <v>490</v>
      </c>
      <c r="N34" s="16">
        <f>Отчёт_май_К!P17</f>
        <v>0</v>
      </c>
      <c r="O34" s="16">
        <f>Отчёт_май_К!Q17</f>
        <v>0</v>
      </c>
      <c r="P34" s="16">
        <f>Отчёт_май_К!R17</f>
        <v>490</v>
      </c>
      <c r="Q34" s="16">
        <f>Отчёт_май_К!S17</f>
        <v>0</v>
      </c>
      <c r="R34" s="16">
        <f>Отчёт_май_К!T17</f>
        <v>0</v>
      </c>
      <c r="S34" s="16">
        <f>Отчёт_май_К!U17</f>
        <v>0</v>
      </c>
      <c r="T34" s="16">
        <f>Отчёт_май_К!V17</f>
        <v>490</v>
      </c>
      <c r="U34" s="16">
        <f>Отчёт_май_К!W17</f>
        <v>0</v>
      </c>
      <c r="V34" s="16">
        <f>Отчёт_май_К!X17</f>
        <v>37.85</v>
      </c>
      <c r="W34" s="16">
        <f>Отчёт_май_К!Y17</f>
        <v>0</v>
      </c>
      <c r="X34" s="16" t="str">
        <f>Отчёт_май_К!Z17</f>
        <v>№16 10.04.2019</v>
      </c>
      <c r="Y34" s="16" t="str">
        <f>Отчёт_май_К!AA17</f>
        <v>3.4.12.3</v>
      </c>
      <c r="Z34" s="16" t="str">
        <f>Отчёт_май_К!AB17</f>
        <v xml:space="preserve">  4.12</v>
      </c>
      <c r="AA34" s="16">
        <f>Отчёт_май_К!AC17</f>
        <v>1</v>
      </c>
    </row>
    <row r="35" spans="1:27">
      <c r="A35" s="16">
        <f>Отчёт_май_К!A18</f>
        <v>27</v>
      </c>
      <c r="B35" s="16" t="str">
        <f>Отчёт_май_К!B18</f>
        <v>Участок №1</v>
      </c>
      <c r="C35" s="16" t="str">
        <f>Отчёт_май_К!C18</f>
        <v>ТП</v>
      </c>
      <c r="D35" s="16" t="str">
        <f>Отчёт_май_К!D18</f>
        <v>ПС Лашиа 35/10кВ  ВЛ 10кВ №3 КТП 2</v>
      </c>
      <c r="E35" s="16" t="str">
        <f>Отчёт_май_К!E18</f>
        <v>10 (10.5)</v>
      </c>
      <c r="F35" s="16">
        <f>Отчёт_май_К!F18</f>
        <v>43599.402777777781</v>
      </c>
      <c r="G35" s="16">
        <f>Отчёт_май_К!G18</f>
        <v>43599.444444444445</v>
      </c>
      <c r="H35" s="16" t="str">
        <f>Отчёт_май_К!H18</f>
        <v>В</v>
      </c>
      <c r="I35" s="16">
        <f>Отчёт_май_К!I18</f>
        <v>0.99999999994179234</v>
      </c>
      <c r="J35" s="16" t="str">
        <f>Отчёт_май_К!L18</f>
        <v>КТП2</v>
      </c>
      <c r="K35" s="16">
        <f>Отчёт_май_К!M18</f>
        <v>0</v>
      </c>
      <c r="L35" s="16">
        <f>Отчёт_май_К!N18</f>
        <v>0</v>
      </c>
      <c r="M35" s="16">
        <f>Отчёт_май_К!O18</f>
        <v>1</v>
      </c>
      <c r="N35" s="16">
        <f>Отчёт_май_К!P18</f>
        <v>0</v>
      </c>
      <c r="O35" s="16">
        <f>Отчёт_май_К!Q18</f>
        <v>0</v>
      </c>
      <c r="P35" s="16">
        <f>Отчёт_май_К!R18</f>
        <v>1</v>
      </c>
      <c r="Q35" s="16">
        <f>Отчёт_май_К!S18</f>
        <v>0</v>
      </c>
      <c r="R35" s="16">
        <f>Отчёт_май_К!T18</f>
        <v>0</v>
      </c>
      <c r="S35" s="16">
        <f>Отчёт_май_К!U18</f>
        <v>0</v>
      </c>
      <c r="T35" s="16">
        <f>Отчёт_май_К!V18</f>
        <v>1</v>
      </c>
      <c r="U35" s="16">
        <f>Отчёт_май_К!W18</f>
        <v>0</v>
      </c>
      <c r="V35" s="16">
        <f>Отчёт_май_К!X18</f>
        <v>24</v>
      </c>
      <c r="W35" s="16">
        <f>Отчёт_май_К!Y18</f>
        <v>0</v>
      </c>
      <c r="X35" s="16" t="str">
        <f>Отчёт_май_К!Z18</f>
        <v>№17 10.04.2020</v>
      </c>
      <c r="Y35" s="16" t="str">
        <f>Отчёт_май_К!AA18</f>
        <v>3.4.12.3</v>
      </c>
      <c r="Z35" s="16" t="str">
        <f>Отчёт_май_К!AB18</f>
        <v xml:space="preserve">  4.12</v>
      </c>
      <c r="AA35" s="16">
        <f>Отчёт_май_К!AC18</f>
        <v>1</v>
      </c>
    </row>
    <row r="36" spans="1:27">
      <c r="A36" s="16">
        <f>Отчёт_май_К!A19</f>
        <v>28</v>
      </c>
      <c r="B36" s="16" t="str">
        <f>Отчёт_май_К!B19</f>
        <v>Участок №1</v>
      </c>
      <c r="C36" s="16" t="str">
        <f>Отчёт_май_К!C19</f>
        <v>ВЛ</v>
      </c>
      <c r="D36" s="16" t="str">
        <f>Отчёт_май_К!D19</f>
        <v>ПС 35/10кВ Телебукино ВЛ.11</v>
      </c>
      <c r="E36" s="16" t="str">
        <f>Отчёт_май_К!E19</f>
        <v>10 (10.5)</v>
      </c>
      <c r="F36" s="16">
        <f>Отчёт_май_К!F19</f>
        <v>43600.395833333336</v>
      </c>
      <c r="G36" s="16">
        <f>Отчёт_май_К!G19</f>
        <v>43600.423611111109</v>
      </c>
      <c r="H36" s="16" t="str">
        <f>Отчёт_май_К!H19</f>
        <v>В</v>
      </c>
      <c r="I36" s="16">
        <f>Отчёт_май_К!I19</f>
        <v>0.6666666665696539</v>
      </c>
      <c r="J36" s="16" t="str">
        <f>Отчёт_май_К!L19</f>
        <v>ВЛ 10кВ, №11</v>
      </c>
      <c r="K36" s="16">
        <f>Отчёт_май_К!M19</f>
        <v>0</v>
      </c>
      <c r="L36" s="16">
        <f>Отчёт_май_К!N19</f>
        <v>0</v>
      </c>
      <c r="M36" s="16">
        <f>Отчёт_май_К!O19</f>
        <v>362</v>
      </c>
      <c r="N36" s="16">
        <f>Отчёт_май_К!P19</f>
        <v>0</v>
      </c>
      <c r="O36" s="16">
        <f>Отчёт_май_К!Q19</f>
        <v>0</v>
      </c>
      <c r="P36" s="16">
        <f>Отчёт_май_К!R19</f>
        <v>362</v>
      </c>
      <c r="Q36" s="16">
        <f>Отчёт_май_К!S19</f>
        <v>0</v>
      </c>
      <c r="R36" s="16">
        <f>Отчёт_май_К!T19</f>
        <v>0</v>
      </c>
      <c r="S36" s="16">
        <f>Отчёт_май_К!U19</f>
        <v>0</v>
      </c>
      <c r="T36" s="16">
        <f>Отчёт_май_К!V19</f>
        <v>362</v>
      </c>
      <c r="U36" s="16">
        <f>Отчёт_май_К!W19</f>
        <v>0</v>
      </c>
      <c r="V36" s="16">
        <f>Отчёт_май_К!X19</f>
        <v>44.53</v>
      </c>
      <c r="W36" s="16">
        <f>Отчёт_май_К!Y19</f>
        <v>0</v>
      </c>
      <c r="X36" s="16" t="str">
        <f>Отчёт_май_К!Z19</f>
        <v>№18 10.04.2021</v>
      </c>
      <c r="Y36" s="16" t="str">
        <f>Отчёт_май_К!AA19</f>
        <v>3.4.9.3</v>
      </c>
      <c r="Z36" s="16" t="str">
        <f>Отчёт_май_К!AB19</f>
        <v xml:space="preserve">  4.12</v>
      </c>
      <c r="AA36" s="16">
        <f>Отчёт_май_К!AC19</f>
        <v>0</v>
      </c>
    </row>
    <row r="37" spans="1:27">
      <c r="A37" s="16">
        <f>Отчёт_май_К!A20</f>
        <v>29</v>
      </c>
      <c r="B37" s="16" t="str">
        <f>Отчёт_май_К!B20</f>
        <v>Участок №1</v>
      </c>
      <c r="C37" s="16" t="str">
        <f>Отчёт_май_К!C20</f>
        <v>ТП</v>
      </c>
      <c r="D37" s="16" t="str">
        <f>Отчёт_май_К!D20</f>
        <v>ПС Лашиа 35/10кВ  ВЛ 10кВ №3 КТП 2</v>
      </c>
      <c r="E37" s="16" t="str">
        <f>Отчёт_май_К!E20</f>
        <v>10 (10.5)</v>
      </c>
      <c r="F37" s="16">
        <f>Отчёт_май_К!F20</f>
        <v>43600.4375</v>
      </c>
      <c r="G37" s="16">
        <f>Отчёт_май_К!G20</f>
        <v>43600.5</v>
      </c>
      <c r="H37" s="16" t="str">
        <f>Отчёт_май_К!H20</f>
        <v>П</v>
      </c>
      <c r="I37" s="16">
        <f>Отчёт_май_К!I20</f>
        <v>1.5</v>
      </c>
      <c r="J37" s="16" t="str">
        <f>Отчёт_май_К!L20</f>
        <v>КТП2</v>
      </c>
      <c r="K37" s="16">
        <f>Отчёт_май_К!M20</f>
        <v>0</v>
      </c>
      <c r="L37" s="16">
        <f>Отчёт_май_К!N20</f>
        <v>0</v>
      </c>
      <c r="M37" s="16">
        <f>Отчёт_май_К!O20</f>
        <v>1</v>
      </c>
      <c r="N37" s="16">
        <f>Отчёт_май_К!P20</f>
        <v>0</v>
      </c>
      <c r="O37" s="16">
        <f>Отчёт_май_К!Q20</f>
        <v>0</v>
      </c>
      <c r="P37" s="16">
        <f>Отчёт_май_К!R20</f>
        <v>1</v>
      </c>
      <c r="Q37" s="16">
        <f>Отчёт_май_К!S20</f>
        <v>0</v>
      </c>
      <c r="R37" s="16">
        <f>Отчёт_май_К!T20</f>
        <v>0</v>
      </c>
      <c r="S37" s="16">
        <f>Отчёт_май_К!U20</f>
        <v>0</v>
      </c>
      <c r="T37" s="16">
        <f>Отчёт_май_К!V20</f>
        <v>1</v>
      </c>
      <c r="U37" s="16">
        <f>Отчёт_май_К!W20</f>
        <v>0</v>
      </c>
      <c r="V37" s="16">
        <f>Отчёт_май_К!X20</f>
        <v>24</v>
      </c>
      <c r="W37" s="16">
        <f>Отчёт_май_К!Y20</f>
        <v>0</v>
      </c>
      <c r="X37" s="16" t="str">
        <f>Отчёт_май_К!Z20</f>
        <v>№19 10.04.2022</v>
      </c>
      <c r="Y37" s="16" t="str">
        <f>Отчёт_май_К!AA20</f>
        <v>3.4.13.3</v>
      </c>
      <c r="Z37" s="16" t="str">
        <f>Отчёт_май_К!AB20</f>
        <v xml:space="preserve">  4.12</v>
      </c>
      <c r="AA37" s="16">
        <f>Отчёт_май_К!AC20</f>
        <v>0</v>
      </c>
    </row>
    <row r="38" spans="1:27">
      <c r="A38" s="16">
        <f>Отчёт_июнь_К_!A11</f>
        <v>29</v>
      </c>
      <c r="B38" s="16" t="str">
        <f>Отчёт_июнь_К_!B11</f>
        <v>Участок №1</v>
      </c>
      <c r="C38" s="16" t="str">
        <f>Отчёт_июнь_К_!C11</f>
        <v>ВЛ</v>
      </c>
      <c r="D38" s="16" t="str">
        <f>Отчёт_июнь_К_!D11</f>
        <v>ПС 35/10кВ Телебукино ВЛ.11</v>
      </c>
      <c r="E38" s="16" t="str">
        <f>Отчёт_июнь_К_!E11</f>
        <v>10 (10.5)</v>
      </c>
      <c r="F38" s="16">
        <f>Отчёт_июнь_К_!F11</f>
        <v>43617.708333333336</v>
      </c>
      <c r="G38" s="16">
        <f>Отчёт_июнь_К_!G11</f>
        <v>43617.8125</v>
      </c>
      <c r="H38" s="16" t="str">
        <f>Отчёт_июнь_К_!H11</f>
        <v>В</v>
      </c>
      <c r="I38" s="16">
        <f>Отчёт_июнь_К_!I11</f>
        <v>2.4999999999417923</v>
      </c>
      <c r="J38" s="16" t="str">
        <f>Отчёт_июнь_К_!L11</f>
        <v>ВЛ 10кВ, №11</v>
      </c>
      <c r="K38" s="16">
        <f>Отчёт_июнь_К_!M11</f>
        <v>0</v>
      </c>
      <c r="L38" s="16">
        <f>Отчёт_июнь_К_!N11</f>
        <v>0</v>
      </c>
      <c r="M38" s="16">
        <f>Отчёт_июнь_К_!O11</f>
        <v>362</v>
      </c>
      <c r="N38" s="16">
        <f>Отчёт_июнь_К_!P11</f>
        <v>0</v>
      </c>
      <c r="O38" s="16">
        <f>Отчёт_июнь_К_!Q11</f>
        <v>0</v>
      </c>
      <c r="P38" s="16">
        <f>Отчёт_июнь_К_!R11</f>
        <v>362</v>
      </c>
      <c r="Q38" s="16">
        <f>Отчёт_июнь_К_!S11</f>
        <v>0</v>
      </c>
      <c r="R38" s="16">
        <f>Отчёт_июнь_К_!T11</f>
        <v>0</v>
      </c>
      <c r="S38" s="16">
        <f>Отчёт_июнь_К_!U11</f>
        <v>0</v>
      </c>
      <c r="T38" s="16">
        <f>Отчёт_июнь_К_!V11</f>
        <v>362</v>
      </c>
      <c r="U38" s="16">
        <f>Отчёт_июнь_К_!W11</f>
        <v>0</v>
      </c>
      <c r="V38" s="16">
        <f>Отчёт_июнь_К_!X11</f>
        <v>44.53</v>
      </c>
      <c r="W38" s="16">
        <f>Отчёт_июнь_К_!Y11</f>
        <v>0</v>
      </c>
      <c r="X38" s="16" t="str">
        <f>Отчёт_июнь_К_!Z11</f>
        <v>№19 02.06.2019</v>
      </c>
      <c r="Y38" s="16" t="str">
        <f>Отчёт_июнь_К_!AA11</f>
        <v>3.4.9.3</v>
      </c>
      <c r="Z38" s="16" t="str">
        <f>Отчёт_июнь_К_!AB11</f>
        <v xml:space="preserve">  4.12</v>
      </c>
      <c r="AA38" s="16">
        <f>Отчёт_июнь_К_!AC11</f>
        <v>1</v>
      </c>
    </row>
    <row r="39" spans="1:27">
      <c r="A39" s="16">
        <f>Отчёт_июнь_К_!A12</f>
        <v>30</v>
      </c>
      <c r="B39" s="16" t="str">
        <f>Отчёт_июнь_К_!B12</f>
        <v>Участок №1</v>
      </c>
      <c r="C39" s="16" t="str">
        <f>Отчёт_июнь_К_!C12</f>
        <v>ТП</v>
      </c>
      <c r="D39" s="16" t="str">
        <f>Отчёт_июнь_К_!D12</f>
        <v>ПС Лашма 35/10кВ  ВЛ 10кВ №5, ЗТП8</v>
      </c>
      <c r="E39" s="16" t="str">
        <f>Отчёт_июнь_К_!E12</f>
        <v>10 (10.5)</v>
      </c>
      <c r="F39" s="16">
        <f>Отчёт_июнь_К_!F12</f>
        <v>43617.708333333336</v>
      </c>
      <c r="G39" s="16">
        <f>Отчёт_июнь_К_!G12</f>
        <v>43617.791666666664</v>
      </c>
      <c r="H39" s="16" t="str">
        <f>Отчёт_июнь_К_!H12</f>
        <v>В</v>
      </c>
      <c r="I39" s="16">
        <f>Отчёт_июнь_К_!I12</f>
        <v>1.9999999998835847</v>
      </c>
      <c r="J39" s="16" t="str">
        <f>Отчёт_июнь_К_!L12</f>
        <v>ЗТП8</v>
      </c>
      <c r="K39" s="16">
        <f>Отчёт_июнь_К_!M12</f>
        <v>0</v>
      </c>
      <c r="L39" s="16">
        <f>Отчёт_июнь_К_!N12</f>
        <v>0</v>
      </c>
      <c r="M39" s="16">
        <f>Отчёт_июнь_К_!O12</f>
        <v>490</v>
      </c>
      <c r="N39" s="16">
        <f>Отчёт_июнь_К_!P12</f>
        <v>0</v>
      </c>
      <c r="O39" s="16">
        <f>Отчёт_июнь_К_!Q12</f>
        <v>0</v>
      </c>
      <c r="P39" s="16">
        <f>Отчёт_июнь_К_!R12</f>
        <v>490</v>
      </c>
      <c r="Q39" s="16">
        <f>Отчёт_июнь_К_!S12</f>
        <v>0</v>
      </c>
      <c r="R39" s="16">
        <f>Отчёт_июнь_К_!T12</f>
        <v>0</v>
      </c>
      <c r="S39" s="16">
        <f>Отчёт_июнь_К_!U12</f>
        <v>0</v>
      </c>
      <c r="T39" s="16">
        <f>Отчёт_июнь_К_!V12</f>
        <v>490</v>
      </c>
      <c r="U39" s="16">
        <f>Отчёт_июнь_К_!W12</f>
        <v>0</v>
      </c>
      <c r="V39" s="16">
        <f>Отчёт_июнь_К_!X12</f>
        <v>31.85</v>
      </c>
      <c r="W39" s="16">
        <f>Отчёт_июнь_К_!Y12</f>
        <v>0</v>
      </c>
      <c r="X39" s="16" t="str">
        <f>Отчёт_июнь_К_!Z12</f>
        <v>№20 12.06.2019</v>
      </c>
      <c r="Y39" s="16" t="str">
        <f>Отчёт_июнь_К_!AA12</f>
        <v>3.4.12.3</v>
      </c>
      <c r="Z39" s="16" t="str">
        <f>Отчёт_июнь_К_!AB12</f>
        <v xml:space="preserve">  4.12</v>
      </c>
      <c r="AA39" s="16">
        <f>Отчёт_июнь_К_!AC12</f>
        <v>1</v>
      </c>
    </row>
    <row r="40" spans="1:27">
      <c r="A40" s="16">
        <f>Отчёт_июнь_К_!A13</f>
        <v>31</v>
      </c>
      <c r="B40" s="16" t="str">
        <f>Отчёт_июнь_К_!B13</f>
        <v>Участок №3</v>
      </c>
      <c r="C40" s="16" t="str">
        <f>Отчёт_июнь_К_!C13</f>
        <v>ВЛ</v>
      </c>
      <c r="D40" s="16" t="str">
        <f>Отчёт_июнь_К_!D13</f>
        <v>ПС110/10кВ Бельки ф.6 ВЛ10кВ№6</v>
      </c>
      <c r="E40" s="16" t="str">
        <f>Отчёт_июнь_К_!E13</f>
        <v>10 (10.5)</v>
      </c>
      <c r="F40" s="16">
        <f>Отчёт_июнь_К_!F13</f>
        <v>43617.006944444445</v>
      </c>
      <c r="G40" s="16">
        <f>Отчёт_июнь_К_!G13</f>
        <v>43617.340277777781</v>
      </c>
      <c r="H40" s="16" t="str">
        <f>Отчёт_июнь_К_!H13</f>
        <v>В</v>
      </c>
      <c r="I40" s="16">
        <f>Отчёт_июнь_К_!I13</f>
        <v>8.0000000000582077</v>
      </c>
      <c r="J40" s="16" t="str">
        <f>Отчёт_июнь_К_!L13</f>
        <v>ВЛ 10кВ, №6</v>
      </c>
      <c r="K40" s="16">
        <f>Отчёт_июнь_К_!M13</f>
        <v>0</v>
      </c>
      <c r="L40" s="16">
        <f>Отчёт_июнь_К_!N13</f>
        <v>0</v>
      </c>
      <c r="M40" s="16">
        <f>Отчёт_июнь_К_!O13</f>
        <v>1390</v>
      </c>
      <c r="N40" s="16">
        <f>Отчёт_июнь_К_!P13</f>
        <v>0</v>
      </c>
      <c r="O40" s="16">
        <f>Отчёт_июнь_К_!Q13</f>
        <v>0</v>
      </c>
      <c r="P40" s="16">
        <f>Отчёт_июнь_К_!R13</f>
        <v>1390</v>
      </c>
      <c r="Q40" s="16">
        <f>Отчёт_июнь_К_!S13</f>
        <v>0</v>
      </c>
      <c r="R40" s="16">
        <f>Отчёт_июнь_К_!T13</f>
        <v>0</v>
      </c>
      <c r="S40" s="16">
        <f>Отчёт_июнь_К_!U13</f>
        <v>0</v>
      </c>
      <c r="T40" s="16">
        <f>Отчёт_июнь_К_!V13</f>
        <v>1390</v>
      </c>
      <c r="U40" s="16">
        <f>Отчёт_июнь_К_!W13</f>
        <v>0</v>
      </c>
      <c r="V40" s="16">
        <f>Отчёт_июнь_К_!X13</f>
        <v>160.35000000000002</v>
      </c>
      <c r="W40" s="16">
        <f>Отчёт_июнь_К_!Y13</f>
        <v>0</v>
      </c>
      <c r="X40" s="16" t="str">
        <f>Отчёт_июнь_К_!Z13</f>
        <v>№21 10.06.2019</v>
      </c>
      <c r="Y40" s="16" t="str">
        <f>Отчёт_июнь_К_!AA13</f>
        <v>3.4.12.3</v>
      </c>
      <c r="Z40" s="16" t="str">
        <f>Отчёт_июнь_К_!AB13</f>
        <v xml:space="preserve">  4.11</v>
      </c>
      <c r="AA40" s="16">
        <f>Отчёт_июнь_К_!AC13</f>
        <v>1</v>
      </c>
    </row>
    <row r="41" spans="1:27">
      <c r="A41" s="16">
        <f>Отчёт_июнь_К_!A14</f>
        <v>32</v>
      </c>
      <c r="B41" s="16" t="str">
        <f>Отчёт_июнь_К_!B14</f>
        <v>Участок №1</v>
      </c>
      <c r="C41" s="16" t="str">
        <f>Отчёт_июнь_К_!C14</f>
        <v>ВЛ</v>
      </c>
      <c r="D41" s="16" t="str">
        <f>Отчёт_июнь_К_!D14</f>
        <v>ПС110/35/10кВ Касимов ф.12.</v>
      </c>
      <c r="E41" s="16" t="str">
        <f>Отчёт_июнь_К_!E14</f>
        <v>10 (10.5)</v>
      </c>
      <c r="F41" s="16">
        <f>Отчёт_июнь_К_!F14</f>
        <v>43621.375</v>
      </c>
      <c r="G41" s="16">
        <f>Отчёт_июнь_К_!G14</f>
        <v>43621.548611111109</v>
      </c>
      <c r="H41" s="16" t="str">
        <f>Отчёт_июнь_К_!H14</f>
        <v>П</v>
      </c>
      <c r="I41" s="16">
        <f>Отчёт_июнь_К_!I14</f>
        <v>4.1666666666278616</v>
      </c>
      <c r="J41" s="16" t="str">
        <f>Отчёт_июнь_К_!L14</f>
        <v>ВЛ 10кВ, №12</v>
      </c>
      <c r="K41" s="16">
        <f>Отчёт_июнь_К_!M14</f>
        <v>0</v>
      </c>
      <c r="L41" s="16">
        <f>Отчёт_июнь_К_!N14</f>
        <v>0</v>
      </c>
      <c r="M41" s="16">
        <f>Отчёт_июнь_К_!O14</f>
        <v>310</v>
      </c>
      <c r="N41" s="16">
        <f>Отчёт_июнь_К_!P14</f>
        <v>0</v>
      </c>
      <c r="O41" s="16">
        <f>Отчёт_июнь_К_!Q14</f>
        <v>0</v>
      </c>
      <c r="P41" s="16">
        <f>Отчёт_июнь_К_!R14</f>
        <v>310</v>
      </c>
      <c r="Q41" s="16">
        <f>Отчёт_июнь_К_!S14</f>
        <v>0</v>
      </c>
      <c r="R41" s="16">
        <f>Отчёт_июнь_К_!T14</f>
        <v>0</v>
      </c>
      <c r="S41" s="16">
        <f>Отчёт_июнь_К_!U14</f>
        <v>0</v>
      </c>
      <c r="T41" s="16">
        <f>Отчёт_июнь_К_!V14</f>
        <v>310</v>
      </c>
      <c r="U41" s="16">
        <f>Отчёт_июнь_К_!W14</f>
        <v>0</v>
      </c>
      <c r="V41" s="16">
        <f>Отчёт_июнь_К_!X14</f>
        <v>33.150000000000006</v>
      </c>
      <c r="W41" s="16">
        <f>Отчёт_июнь_К_!Y14</f>
        <v>0</v>
      </c>
      <c r="X41" s="16">
        <f>Отчёт_июнь_К_!Z14</f>
        <v>0</v>
      </c>
      <c r="Y41" s="16">
        <f>Отчёт_июнь_К_!AA14</f>
        <v>0</v>
      </c>
      <c r="Z41" s="16">
        <f>Отчёт_июнь_К_!AB14</f>
        <v>0</v>
      </c>
      <c r="AA41" s="16">
        <f>Отчёт_июнь_К_!AC14</f>
        <v>1</v>
      </c>
    </row>
    <row r="42" spans="1:27">
      <c r="A42" s="16">
        <f>Отчёт_июнь_К_!A15</f>
        <v>33</v>
      </c>
      <c r="B42" s="16" t="str">
        <f>Отчёт_июнь_К_!B15</f>
        <v>Участок №1</v>
      </c>
      <c r="C42" s="16" t="str">
        <f>Отчёт_июнь_К_!C15</f>
        <v>ВЛ</v>
      </c>
      <c r="D42" s="16" t="str">
        <f>Отчёт_июнь_К_!D15</f>
        <v>ПС110/35/10кВ Касимов ф.12. ТП-2589 ф.2</v>
      </c>
      <c r="E42" s="16" t="str">
        <f>Отчёт_июнь_К_!E15</f>
        <v>0.38</v>
      </c>
      <c r="F42" s="16">
        <f>Отчёт_июнь_К_!F15</f>
        <v>43621.541666666664</v>
      </c>
      <c r="G42" s="16">
        <f>Отчёт_июнь_К_!G15</f>
        <v>43621.666666666664</v>
      </c>
      <c r="H42" s="16" t="str">
        <f>Отчёт_июнь_К_!H15</f>
        <v>П</v>
      </c>
      <c r="I42" s="16">
        <f>Отчёт_июнь_К_!I15</f>
        <v>3</v>
      </c>
      <c r="J42" s="16" t="str">
        <f>Отчёт_июнь_К_!L15</f>
        <v>ВЛ 0,4кВ, №2</v>
      </c>
      <c r="K42" s="16">
        <f>Отчёт_июнь_К_!M15</f>
        <v>0</v>
      </c>
      <c r="L42" s="16">
        <f>Отчёт_июнь_К_!N15</f>
        <v>0</v>
      </c>
      <c r="M42" s="16">
        <f>Отчёт_июнь_К_!O15</f>
        <v>42</v>
      </c>
      <c r="N42" s="16">
        <f>Отчёт_июнь_К_!P15</f>
        <v>0</v>
      </c>
      <c r="O42" s="16">
        <f>Отчёт_июнь_К_!Q15</f>
        <v>0</v>
      </c>
      <c r="P42" s="16">
        <f>Отчёт_июнь_К_!R15</f>
        <v>42</v>
      </c>
      <c r="Q42" s="16">
        <f>Отчёт_июнь_К_!S15</f>
        <v>0</v>
      </c>
      <c r="R42" s="16">
        <f>Отчёт_июнь_К_!T15</f>
        <v>0</v>
      </c>
      <c r="S42" s="16">
        <f>Отчёт_июнь_К_!U15</f>
        <v>0</v>
      </c>
      <c r="T42" s="16">
        <f>Отчёт_июнь_К_!V15</f>
        <v>42</v>
      </c>
      <c r="U42" s="16">
        <f>Отчёт_июнь_К_!W15</f>
        <v>0</v>
      </c>
      <c r="V42" s="16">
        <f>Отчёт_июнь_К_!X15</f>
        <v>2.73</v>
      </c>
      <c r="W42" s="16">
        <f>Отчёт_июнь_К_!Y15</f>
        <v>0</v>
      </c>
      <c r="X42" s="16">
        <f>Отчёт_июнь_К_!Z15</f>
        <v>0</v>
      </c>
      <c r="Y42" s="16">
        <f>Отчёт_июнь_К_!AA15</f>
        <v>0</v>
      </c>
      <c r="Z42" s="16">
        <f>Отчёт_июнь_К_!AB15</f>
        <v>0</v>
      </c>
      <c r="AA42" s="16">
        <f>Отчёт_июнь_К_!AC15</f>
        <v>1</v>
      </c>
    </row>
    <row r="43" spans="1:27">
      <c r="A43" s="16">
        <f>Отчёт_июнь_К_!A16</f>
        <v>34</v>
      </c>
      <c r="B43" s="16" t="str">
        <f>Отчёт_июнь_К_!B16</f>
        <v>Участок №1</v>
      </c>
      <c r="C43" s="16" t="str">
        <f>Отчёт_июнь_К_!C16</f>
        <v>ВЛ</v>
      </c>
      <c r="D43" s="16" t="str">
        <f>Отчёт_июнь_К_!D16</f>
        <v>ПС110/35/10кВ Касимов ф.12. ТП-2589 ф.2</v>
      </c>
      <c r="E43" s="16" t="str">
        <f>Отчёт_июнь_К_!E16</f>
        <v>0.38</v>
      </c>
      <c r="F43" s="16">
        <f>Отчёт_июнь_К_!F16</f>
        <v>43622.416666666664</v>
      </c>
      <c r="G43" s="16">
        <f>Отчёт_июнь_К_!G16</f>
        <v>43622.625</v>
      </c>
      <c r="H43" s="16" t="str">
        <f>Отчёт_июнь_К_!H16</f>
        <v>П</v>
      </c>
      <c r="I43" s="16">
        <f>Отчёт_июнь_К_!I16</f>
        <v>5.0000000000582077</v>
      </c>
      <c r="J43" s="16" t="str">
        <f>Отчёт_июнь_К_!L16</f>
        <v>ВЛ 0,4кВ, №2</v>
      </c>
      <c r="K43" s="16">
        <f>Отчёт_июнь_К_!M16</f>
        <v>0</v>
      </c>
      <c r="L43" s="16">
        <f>Отчёт_июнь_К_!N16</f>
        <v>0</v>
      </c>
      <c r="M43" s="16">
        <f>Отчёт_июнь_К_!O16</f>
        <v>42</v>
      </c>
      <c r="N43" s="16">
        <f>Отчёт_июнь_К_!P16</f>
        <v>0</v>
      </c>
      <c r="O43" s="16">
        <f>Отчёт_июнь_К_!Q16</f>
        <v>0</v>
      </c>
      <c r="P43" s="16">
        <f>Отчёт_июнь_К_!R16</f>
        <v>42</v>
      </c>
      <c r="Q43" s="16">
        <f>Отчёт_июнь_К_!S16</f>
        <v>0</v>
      </c>
      <c r="R43" s="16">
        <f>Отчёт_июнь_К_!T16</f>
        <v>0</v>
      </c>
      <c r="S43" s="16">
        <f>Отчёт_июнь_К_!U16</f>
        <v>0</v>
      </c>
      <c r="T43" s="16">
        <f>Отчёт_июнь_К_!V16</f>
        <v>42</v>
      </c>
      <c r="U43" s="16">
        <f>Отчёт_июнь_К_!W16</f>
        <v>0</v>
      </c>
      <c r="V43" s="16">
        <f>Отчёт_июнь_К_!X16</f>
        <v>2.73</v>
      </c>
      <c r="W43" s="16">
        <f>Отчёт_июнь_К_!Y16</f>
        <v>0</v>
      </c>
      <c r="X43" s="16">
        <f>Отчёт_июнь_К_!Z16</f>
        <v>0</v>
      </c>
      <c r="Y43" s="16">
        <f>Отчёт_июнь_К_!AA16</f>
        <v>0</v>
      </c>
      <c r="Z43" s="16">
        <f>Отчёт_июнь_К_!AB16</f>
        <v>0</v>
      </c>
      <c r="AA43" s="16">
        <f>Отчёт_июнь_К_!AC16</f>
        <v>1</v>
      </c>
    </row>
    <row r="44" spans="1:27">
      <c r="A44" s="16">
        <f>Отчёт_июнь_К_!A17</f>
        <v>35</v>
      </c>
      <c r="B44" s="16" t="str">
        <f>Отчёт_июнь_К_!B17</f>
        <v>Участок №1</v>
      </c>
      <c r="C44" s="16" t="str">
        <f>Отчёт_июнь_К_!C17</f>
        <v>ТП</v>
      </c>
      <c r="D44" s="16" t="str">
        <f>Отчёт_июнь_К_!D17</f>
        <v>ПС35/10кВ Затон ф.2 ТП Бургаз</v>
      </c>
      <c r="E44" s="16" t="str">
        <f>Отчёт_июнь_К_!E17</f>
        <v>0.38</v>
      </c>
      <c r="F44" s="16">
        <f>Отчёт_июнь_К_!F17</f>
        <v>43623.5</v>
      </c>
      <c r="G44" s="16">
        <f>Отчёт_июнь_К_!G17</f>
        <v>43623.583333333336</v>
      </c>
      <c r="H44" s="16" t="str">
        <f>Отчёт_июнь_К_!H17</f>
        <v>П</v>
      </c>
      <c r="I44" s="16">
        <f>Отчёт_июнь_К_!I17</f>
        <v>2.0000000000582077</v>
      </c>
      <c r="J44" s="16" t="str">
        <f>Отчёт_июнь_К_!L17</f>
        <v>ТП Бургаз</v>
      </c>
      <c r="K44" s="16">
        <f>Отчёт_июнь_К_!M17</f>
        <v>0</v>
      </c>
      <c r="L44" s="16">
        <f>Отчёт_июнь_К_!N17</f>
        <v>0</v>
      </c>
      <c r="M44" s="16">
        <f>Отчёт_июнь_К_!O17</f>
        <v>32</v>
      </c>
      <c r="N44" s="16">
        <f>Отчёт_июнь_К_!P17</f>
        <v>0</v>
      </c>
      <c r="O44" s="16">
        <f>Отчёт_июнь_К_!Q17</f>
        <v>0</v>
      </c>
      <c r="P44" s="16">
        <f>Отчёт_июнь_К_!R17</f>
        <v>32</v>
      </c>
      <c r="Q44" s="16">
        <f>Отчёт_июнь_К_!S17</f>
        <v>0</v>
      </c>
      <c r="R44" s="16">
        <f>Отчёт_июнь_К_!T17</f>
        <v>0</v>
      </c>
      <c r="S44" s="16">
        <f>Отчёт_июнь_К_!U17</f>
        <v>0</v>
      </c>
      <c r="T44" s="16">
        <f>Отчёт_июнь_К_!V17</f>
        <v>32</v>
      </c>
      <c r="U44" s="16">
        <f>Отчёт_июнь_К_!W17</f>
        <v>0</v>
      </c>
      <c r="V44" s="16">
        <f>Отчёт_июнь_К_!X17</f>
        <v>2.08</v>
      </c>
      <c r="W44" s="16">
        <f>Отчёт_июнь_К_!Y17</f>
        <v>0</v>
      </c>
      <c r="X44" s="16">
        <f>Отчёт_июнь_К_!Z17</f>
        <v>0</v>
      </c>
      <c r="Y44" s="16">
        <f>Отчёт_июнь_К_!AA17</f>
        <v>0</v>
      </c>
      <c r="Z44" s="16">
        <f>Отчёт_июнь_К_!AB17</f>
        <v>0</v>
      </c>
      <c r="AA44" s="16">
        <f>Отчёт_июнь_К_!AC17</f>
        <v>1</v>
      </c>
    </row>
    <row r="45" spans="1:27">
      <c r="A45" s="16">
        <f>Отчёт_июнь_К_!A18</f>
        <v>36</v>
      </c>
      <c r="B45" s="16" t="str">
        <f>Отчёт_июнь_К_!B18</f>
        <v>Участок №1</v>
      </c>
      <c r="C45" s="16" t="str">
        <f>Отчёт_июнь_К_!C18</f>
        <v>ВЛ</v>
      </c>
      <c r="D45" s="16" t="str">
        <f>Отчёт_июнь_К_!D18</f>
        <v>ПС Лашма 35/10кВ  ВЛ 10кВ №5, ЗТП8</v>
      </c>
      <c r="E45" s="16" t="str">
        <f>Отчёт_июнь_К_!E18</f>
        <v>0.38</v>
      </c>
      <c r="F45" s="16">
        <f>Отчёт_июнь_К_!F18</f>
        <v>43627.4375</v>
      </c>
      <c r="G45" s="16">
        <f>Отчёт_июнь_К_!G18</f>
        <v>43627.479166666664</v>
      </c>
      <c r="H45" s="16" t="str">
        <f>Отчёт_июнь_К_!H18</f>
        <v>П</v>
      </c>
      <c r="I45" s="16">
        <f>Отчёт_июнь_К_!I18</f>
        <v>0.99999999994179234</v>
      </c>
      <c r="J45" s="16" t="str">
        <f>Отчёт_июнь_К_!L18</f>
        <v>ВЛ 0,4кВ, №3</v>
      </c>
      <c r="K45" s="16">
        <f>Отчёт_июнь_К_!M18</f>
        <v>0</v>
      </c>
      <c r="L45" s="16">
        <f>Отчёт_июнь_К_!N18</f>
        <v>0</v>
      </c>
      <c r="M45" s="16">
        <f>Отчёт_июнь_К_!O18</f>
        <v>48</v>
      </c>
      <c r="N45" s="16">
        <f>Отчёт_июнь_К_!P18</f>
        <v>0</v>
      </c>
      <c r="O45" s="16">
        <f>Отчёт_июнь_К_!Q18</f>
        <v>0</v>
      </c>
      <c r="P45" s="16">
        <f>Отчёт_июнь_К_!R18</f>
        <v>48</v>
      </c>
      <c r="Q45" s="16">
        <f>Отчёт_июнь_К_!S18</f>
        <v>0</v>
      </c>
      <c r="R45" s="16">
        <f>Отчёт_июнь_К_!T18</f>
        <v>0</v>
      </c>
      <c r="S45" s="16">
        <f>Отчёт_июнь_К_!U18</f>
        <v>0</v>
      </c>
      <c r="T45" s="16">
        <f>Отчёт_июнь_К_!V18</f>
        <v>48</v>
      </c>
      <c r="U45" s="16">
        <f>Отчёт_июнь_К_!W18</f>
        <v>0</v>
      </c>
      <c r="V45" s="16">
        <f>Отчёт_июнь_К_!X18</f>
        <v>3.12</v>
      </c>
      <c r="W45" s="16">
        <f>Отчёт_июнь_К_!Y18</f>
        <v>0</v>
      </c>
      <c r="X45" s="16">
        <f>Отчёт_июнь_К_!Z18</f>
        <v>0</v>
      </c>
      <c r="Y45" s="16">
        <f>Отчёт_июнь_К_!AA18</f>
        <v>0</v>
      </c>
      <c r="Z45" s="16">
        <f>Отчёт_июнь_К_!AB18</f>
        <v>0</v>
      </c>
      <c r="AA45" s="16">
        <f>Отчёт_июнь_К_!AC18</f>
        <v>1</v>
      </c>
    </row>
    <row r="46" spans="1:27">
      <c r="A46" s="16">
        <f>Отчёт_июнь_К_!A19</f>
        <v>0</v>
      </c>
      <c r="B46" s="16" t="s">
        <v>56</v>
      </c>
      <c r="C46" s="16">
        <f>Отчёт_июнь_К_!C19</f>
        <v>0</v>
      </c>
      <c r="D46" s="16" t="str">
        <f>Отчёт_июнь_К_!D19</f>
        <v>ПС110/35/10кВ Касимов ф.12. ТП-2589 ф.2</v>
      </c>
      <c r="E46" s="16" t="str">
        <f>Отчёт_июнь_К_!E19</f>
        <v>0.38</v>
      </c>
      <c r="F46" s="16">
        <f>Отчёт_июнь_К_!F19</f>
        <v>43630.416666666664</v>
      </c>
      <c r="G46" s="16">
        <f>Отчёт_июнь_К_!G19</f>
        <v>43630.625</v>
      </c>
      <c r="H46" s="16" t="str">
        <f>Отчёт_июнь_К_!H19</f>
        <v>П</v>
      </c>
      <c r="I46" s="16">
        <f>Отчёт_июнь_К_!I19</f>
        <v>5.0000000000582077</v>
      </c>
      <c r="J46" s="16" t="str">
        <f>Отчёт_июнь_К_!L19</f>
        <v>ВЛ 0,4кВ, №2</v>
      </c>
      <c r="K46" s="16">
        <f>Отчёт_июнь_К_!M19</f>
        <v>0</v>
      </c>
      <c r="L46" s="16">
        <f>Отчёт_июнь_К_!N19</f>
        <v>0</v>
      </c>
      <c r="M46" s="16">
        <f>Отчёт_июнь_К_!O19</f>
        <v>42</v>
      </c>
      <c r="N46" s="16">
        <f>Отчёт_июнь_К_!P19</f>
        <v>0</v>
      </c>
      <c r="O46" s="16">
        <f>Отчёт_июнь_К_!Q19</f>
        <v>0</v>
      </c>
      <c r="P46" s="16">
        <f>Отчёт_июнь_К_!R19</f>
        <v>42</v>
      </c>
      <c r="Q46" s="16">
        <f>Отчёт_июнь_К_!S19</f>
        <v>0</v>
      </c>
      <c r="R46" s="16">
        <f>Отчёт_июнь_К_!T19</f>
        <v>0</v>
      </c>
      <c r="S46" s="16">
        <f>Отчёт_июнь_К_!U19</f>
        <v>0</v>
      </c>
      <c r="T46" s="16">
        <f>Отчёт_июнь_К_!V19</f>
        <v>42</v>
      </c>
      <c r="U46" s="16">
        <f>Отчёт_июнь_К_!W19</f>
        <v>0</v>
      </c>
      <c r="V46" s="16">
        <f>Отчёт_июнь_К_!X19</f>
        <v>2.73</v>
      </c>
      <c r="W46" s="16">
        <f>Отчёт_июнь_К_!Y19</f>
        <v>0</v>
      </c>
      <c r="X46" s="16">
        <f>Отчёт_июнь_К_!Z19</f>
        <v>0</v>
      </c>
      <c r="Y46" s="16">
        <f>Отчёт_июнь_К_!AA19</f>
        <v>0</v>
      </c>
      <c r="Z46" s="16">
        <f>Отчёт_июнь_К_!AB19</f>
        <v>0</v>
      </c>
      <c r="AA46" s="16">
        <f>Отчёт_июнь_К_!AC19</f>
        <v>1</v>
      </c>
    </row>
    <row r="47" spans="1:27">
      <c r="A47" s="16">
        <f>'Отчет ИюльК'!A11</f>
        <v>44</v>
      </c>
      <c r="B47" s="16" t="str">
        <f>'Отчет ИюльК'!B11</f>
        <v>Участок 3</v>
      </c>
      <c r="C47" s="16" t="str">
        <f>'Отчет ИюльК'!C11</f>
        <v>ВЛ</v>
      </c>
      <c r="D47" s="16" t="str">
        <f>'Отчет ИюльК'!D11</f>
        <v>ВЛ 0,4кВ от ТП1 Сынтул</v>
      </c>
      <c r="E47" s="16" t="str">
        <f>'Отчет ИюльК'!E11</f>
        <v>0.38</v>
      </c>
      <c r="F47" s="16">
        <f>'Отчет ИюльК'!F11</f>
        <v>43647.375</v>
      </c>
      <c r="G47" s="16">
        <f>'Отчет ИюльК'!G11</f>
        <v>43647.583333333336</v>
      </c>
      <c r="H47" s="16" t="str">
        <f>'Отчет ИюльК'!H11</f>
        <v>П</v>
      </c>
      <c r="I47" s="16">
        <f>'Отчет ИюльК'!I11</f>
        <v>5.0000000000582077</v>
      </c>
      <c r="J47" s="16" t="str">
        <f>'Отчет ИюльК'!J11</f>
        <v>ВЛ 0,4кВ</v>
      </c>
      <c r="K47" s="16">
        <f>'Отчет ИюльК'!K11</f>
        <v>0</v>
      </c>
      <c r="L47" s="16">
        <f>'Отчет ИюльК'!L11</f>
        <v>0</v>
      </c>
      <c r="M47" s="16">
        <f>'Отчет ИюльК'!M11</f>
        <v>149</v>
      </c>
      <c r="N47" s="16">
        <f>'Отчет ИюльК'!N11</f>
        <v>0</v>
      </c>
      <c r="O47" s="16">
        <f>'Отчет ИюльК'!O11</f>
        <v>0</v>
      </c>
      <c r="P47" s="16">
        <f>'Отчет ИюльК'!P11</f>
        <v>149</v>
      </c>
      <c r="Q47" s="16">
        <f>'Отчет ИюльК'!Q11</f>
        <v>0</v>
      </c>
      <c r="R47" s="16">
        <f>'Отчет ИюльК'!R11</f>
        <v>0</v>
      </c>
      <c r="S47" s="16">
        <f>'Отчет ИюльК'!S11</f>
        <v>0</v>
      </c>
      <c r="T47" s="16">
        <f>'Отчет ИюльК'!T11</f>
        <v>149</v>
      </c>
      <c r="U47" s="16">
        <f>'Отчет ИюльК'!U11</f>
        <v>0</v>
      </c>
      <c r="V47" s="16">
        <f>'Отчет ИюльК'!V11</f>
        <v>34.270000000000003</v>
      </c>
      <c r="W47" s="16">
        <f>'Отчет ИюльК'!W11</f>
        <v>0</v>
      </c>
      <c r="X47" s="16">
        <f>'Отчет ИюльК'!X11</f>
        <v>0</v>
      </c>
      <c r="Y47" s="16">
        <f>'Отчет ИюльК'!Y11</f>
        <v>0</v>
      </c>
      <c r="Z47" s="16">
        <f>'Отчет ИюльК'!Z11</f>
        <v>0</v>
      </c>
      <c r="AA47" s="16">
        <f>'Отчет ИюльК'!AA11</f>
        <v>1</v>
      </c>
    </row>
    <row r="48" spans="1:27">
      <c r="A48" s="16">
        <f>'Отчет ИюльК'!A12</f>
        <v>45</v>
      </c>
      <c r="B48" s="16" t="str">
        <f>'Отчет ИюльК'!B12</f>
        <v>Участок 3</v>
      </c>
      <c r="C48" s="16" t="str">
        <f>'Отчет ИюльК'!C12</f>
        <v>ВЛ</v>
      </c>
      <c r="D48" s="16" t="str">
        <f>'Отчет ИюльК'!D12</f>
        <v>ВЛ 0,4кВ от ТП1 Сынтул</v>
      </c>
      <c r="E48" s="16" t="str">
        <f>'Отчет ИюльК'!E12</f>
        <v>0.38</v>
      </c>
      <c r="F48" s="16">
        <f>'Отчет ИюльК'!F12</f>
        <v>43648.375</v>
      </c>
      <c r="G48" s="16">
        <f>'Отчет ИюльК'!G12</f>
        <v>43648.583333333336</v>
      </c>
      <c r="H48" s="16" t="str">
        <f>'Отчет ИюльК'!H12</f>
        <v>П</v>
      </c>
      <c r="I48" s="16">
        <f>'Отчет ИюльК'!I12</f>
        <v>5.0000000000582077</v>
      </c>
      <c r="J48" s="16" t="str">
        <f>'Отчет ИюльК'!J12</f>
        <v>ВЛ 0,4кВ</v>
      </c>
      <c r="K48" s="16">
        <f>'Отчет ИюльК'!K12</f>
        <v>0</v>
      </c>
      <c r="L48" s="16">
        <f>'Отчет ИюльК'!L12</f>
        <v>0</v>
      </c>
      <c r="M48" s="16">
        <f>'Отчет ИюльК'!M12</f>
        <v>149</v>
      </c>
      <c r="N48" s="16">
        <f>'Отчет ИюльК'!N12</f>
        <v>0</v>
      </c>
      <c r="O48" s="16">
        <f>'Отчет ИюльК'!O12</f>
        <v>0</v>
      </c>
      <c r="P48" s="16">
        <f>'Отчет ИюльК'!P12</f>
        <v>149</v>
      </c>
      <c r="Q48" s="16">
        <f>'Отчет ИюльК'!Q12</f>
        <v>0</v>
      </c>
      <c r="R48" s="16">
        <f>'Отчет ИюльК'!R12</f>
        <v>0</v>
      </c>
      <c r="S48" s="16">
        <f>'Отчет ИюльК'!S12</f>
        <v>0</v>
      </c>
      <c r="T48" s="16">
        <f>'Отчет ИюльК'!T12</f>
        <v>149</v>
      </c>
      <c r="U48" s="16">
        <f>'Отчет ИюльК'!U12</f>
        <v>0</v>
      </c>
      <c r="V48" s="16">
        <f>'Отчет ИюльК'!V12</f>
        <v>34.270000000000003</v>
      </c>
      <c r="W48" s="16">
        <f>'Отчет ИюльК'!W12</f>
        <v>0</v>
      </c>
      <c r="X48" s="16">
        <f>'Отчет ИюльК'!X12</f>
        <v>0</v>
      </c>
      <c r="Y48" s="16">
        <f>'Отчет ИюльК'!Y12</f>
        <v>0</v>
      </c>
      <c r="Z48" s="16">
        <f>'Отчет ИюльК'!Z12</f>
        <v>0</v>
      </c>
      <c r="AA48" s="16">
        <f>'Отчет ИюльК'!AA12</f>
        <v>1</v>
      </c>
    </row>
    <row r="49" spans="1:27">
      <c r="A49" s="16">
        <f>'Отчет ИюльК'!A13</f>
        <v>46</v>
      </c>
      <c r="B49" s="16" t="str">
        <f>'Отчет ИюльК'!B13</f>
        <v>Участок 2</v>
      </c>
      <c r="C49" s="16" t="str">
        <f>'Отчет ИюльК'!C13</f>
        <v>ВЛ</v>
      </c>
      <c r="D49" s="16" t="str">
        <f>'Отчет ИюльК'!D13</f>
        <v>ВЛ 0,4кВ от ТП11 Елатьма</v>
      </c>
      <c r="E49" s="16" t="str">
        <f>'Отчет ИюльК'!E13</f>
        <v>0.38</v>
      </c>
      <c r="F49" s="16">
        <f>'Отчет ИюльК'!F13</f>
        <v>43648.427083333336</v>
      </c>
      <c r="G49" s="16">
        <f>'Отчет ИюльК'!G13</f>
        <v>43648.458333333336</v>
      </c>
      <c r="H49" s="16" t="str">
        <f>'Отчет ИюльК'!H13</f>
        <v>П</v>
      </c>
      <c r="I49" s="16">
        <f>'Отчет ИюльК'!I13</f>
        <v>0.75</v>
      </c>
      <c r="J49" s="16" t="str">
        <f>'Отчет ИюльК'!J13</f>
        <v>ВЛ 0,4кВ</v>
      </c>
      <c r="K49" s="16">
        <f>'Отчет ИюльК'!K13</f>
        <v>0</v>
      </c>
      <c r="L49" s="16">
        <f>'Отчет ИюльК'!L13</f>
        <v>0</v>
      </c>
      <c r="M49" s="16">
        <f>'Отчет ИюльК'!M13</f>
        <v>22</v>
      </c>
      <c r="N49" s="16">
        <f>'Отчет ИюльК'!N13</f>
        <v>0</v>
      </c>
      <c r="O49" s="16">
        <f>'Отчет ИюльК'!O13</f>
        <v>0</v>
      </c>
      <c r="P49" s="16">
        <f>'Отчет ИюльК'!P13</f>
        <v>22</v>
      </c>
      <c r="Q49" s="16">
        <f>'Отчет ИюльК'!Q13</f>
        <v>0</v>
      </c>
      <c r="R49" s="16">
        <f>'Отчет ИюльК'!R13</f>
        <v>0</v>
      </c>
      <c r="S49" s="16">
        <f>'Отчет ИюльК'!S13</f>
        <v>0</v>
      </c>
      <c r="T49" s="16">
        <f>'Отчет ИюльК'!T13</f>
        <v>22</v>
      </c>
      <c r="U49" s="16">
        <f>'Отчет ИюльК'!U13</f>
        <v>0</v>
      </c>
      <c r="V49" s="16">
        <f>'Отчет ИюльК'!V13</f>
        <v>5.0600000000000005</v>
      </c>
      <c r="W49" s="16">
        <f>'Отчет ИюльК'!W13</f>
        <v>0</v>
      </c>
      <c r="X49" s="16">
        <f>'Отчет ИюльК'!X13</f>
        <v>0</v>
      </c>
      <c r="Y49" s="16">
        <f>'Отчет ИюльК'!Y13</f>
        <v>0</v>
      </c>
      <c r="Z49" s="16">
        <f>'Отчет ИюльК'!Z13</f>
        <v>0</v>
      </c>
      <c r="AA49" s="16">
        <f>'Отчет ИюльК'!AA13</f>
        <v>1</v>
      </c>
    </row>
    <row r="50" spans="1:27">
      <c r="A50" s="16">
        <f>'Отчет ИюльК'!A14</f>
        <v>47</v>
      </c>
      <c r="B50" s="16" t="str">
        <f>'Отчет ИюльК'!B14</f>
        <v>Участок 1</v>
      </c>
      <c r="C50" s="16" t="str">
        <f>'Отчет ИюльК'!C14</f>
        <v>ВЛ</v>
      </c>
      <c r="D50" s="16" t="str">
        <f>'Отчет ИюльК'!D14</f>
        <v>ВЛ 10кВ№5 от ПС Лашма 35/10кВ</v>
      </c>
      <c r="E50" s="16" t="str">
        <f>'Отчет ИюльК'!E14</f>
        <v>10 (10.5)</v>
      </c>
      <c r="F50" s="16">
        <f>'Отчет ИюльК'!F14</f>
        <v>43649.416666666664</v>
      </c>
      <c r="G50" s="16">
        <f>'Отчет ИюльК'!G14</f>
        <v>43649.625</v>
      </c>
      <c r="H50" s="16" t="str">
        <f>'Отчет ИюльК'!H14</f>
        <v>П</v>
      </c>
      <c r="I50" s="16">
        <f>'Отчет ИюльК'!I14</f>
        <v>5.0000000000582077</v>
      </c>
      <c r="J50" s="16" t="str">
        <f>'Отчет ИюльК'!J14</f>
        <v>ВЛ10кВ</v>
      </c>
      <c r="K50" s="16">
        <f>'Отчет ИюльК'!K14</f>
        <v>0</v>
      </c>
      <c r="L50" s="16">
        <f>'Отчет ИюльК'!L14</f>
        <v>0</v>
      </c>
      <c r="M50" s="16">
        <f>'Отчет ИюльК'!M14</f>
        <v>490</v>
      </c>
      <c r="N50" s="16">
        <f>'Отчет ИюльК'!N14</f>
        <v>0</v>
      </c>
      <c r="O50" s="16">
        <f>'Отчет ИюльК'!O14</f>
        <v>0</v>
      </c>
      <c r="P50" s="16">
        <f>'Отчет ИюльК'!P14</f>
        <v>490</v>
      </c>
      <c r="Q50" s="16">
        <f>'Отчет ИюльК'!Q14</f>
        <v>0</v>
      </c>
      <c r="R50" s="16">
        <f>'Отчет ИюльК'!R14</f>
        <v>0</v>
      </c>
      <c r="S50" s="16">
        <f>'Отчет ИюльК'!S14</f>
        <v>0</v>
      </c>
      <c r="T50" s="16">
        <f>'Отчет ИюльК'!T14</f>
        <v>490</v>
      </c>
      <c r="U50" s="16">
        <f>'Отчет ИюльК'!U14</f>
        <v>0</v>
      </c>
      <c r="V50" s="16">
        <f>'Отчет ИюльК'!V14</f>
        <v>112.7</v>
      </c>
      <c r="W50" s="16">
        <f>'Отчет ИюльК'!W14</f>
        <v>0</v>
      </c>
      <c r="X50" s="16">
        <f>'Отчет ИюльК'!X14</f>
        <v>0</v>
      </c>
      <c r="Y50" s="16">
        <f>'Отчет ИюльК'!Y14</f>
        <v>0</v>
      </c>
      <c r="Z50" s="16">
        <f>'Отчет ИюльК'!Z14</f>
        <v>0</v>
      </c>
      <c r="AA50" s="16">
        <f>'Отчет ИюльК'!AA14</f>
        <v>1</v>
      </c>
    </row>
    <row r="51" spans="1:27">
      <c r="A51" s="16">
        <f>'Отчет ИюльК'!A15</f>
        <v>48</v>
      </c>
      <c r="B51" s="16" t="str">
        <f>'Отчет ИюльК'!B15</f>
        <v>Участок 2</v>
      </c>
      <c r="C51" s="16" t="str">
        <f>'Отчет ИюльК'!C15</f>
        <v>ВЛ</v>
      </c>
      <c r="D51" s="16" t="str">
        <f>'Отчет ИюльК'!D15</f>
        <v>ВЛ 0,4кВ от ТП11 Елатьма</v>
      </c>
      <c r="E51" s="16" t="str">
        <f>'Отчет ИюльК'!E15</f>
        <v>0.38</v>
      </c>
      <c r="F51" s="16">
        <f>'Отчет ИюльК'!F15</f>
        <v>43650.427083333336</v>
      </c>
      <c r="G51" s="16">
        <f>'Отчет ИюльК'!G15</f>
        <v>43650.472222222219</v>
      </c>
      <c r="H51" s="16" t="str">
        <f>'Отчет ИюльК'!H15</f>
        <v>П</v>
      </c>
      <c r="I51" s="16">
        <f>'Отчет ИюльК'!I15</f>
        <v>1.0833333331975155</v>
      </c>
      <c r="J51" s="16" t="str">
        <f>'Отчет ИюльК'!J15</f>
        <v>ВЛ 0,4кВ</v>
      </c>
      <c r="K51" s="16">
        <f>'Отчет ИюльК'!K15</f>
        <v>0</v>
      </c>
      <c r="L51" s="16">
        <f>'Отчет ИюльК'!L15</f>
        <v>0</v>
      </c>
      <c r="M51" s="16">
        <f>'Отчет ИюльК'!M15</f>
        <v>22</v>
      </c>
      <c r="N51" s="16">
        <f>'Отчет ИюльК'!N15</f>
        <v>0</v>
      </c>
      <c r="O51" s="16">
        <f>'Отчет ИюльК'!O15</f>
        <v>0</v>
      </c>
      <c r="P51" s="16">
        <f>'Отчет ИюльК'!P15</f>
        <v>22</v>
      </c>
      <c r="Q51" s="16">
        <f>'Отчет ИюльК'!Q15</f>
        <v>0</v>
      </c>
      <c r="R51" s="16">
        <f>'Отчет ИюльК'!R15</f>
        <v>0</v>
      </c>
      <c r="S51" s="16">
        <f>'Отчет ИюльК'!S15</f>
        <v>0</v>
      </c>
      <c r="T51" s="16">
        <f>'Отчет ИюльК'!T15</f>
        <v>22</v>
      </c>
      <c r="U51" s="16">
        <f>'Отчет ИюльК'!U15</f>
        <v>0</v>
      </c>
      <c r="V51" s="16">
        <f>'Отчет ИюльК'!V15</f>
        <v>5.0600000000000005</v>
      </c>
      <c r="W51" s="16">
        <f>'Отчет ИюльК'!W15</f>
        <v>0</v>
      </c>
      <c r="X51" s="16">
        <f>'Отчет ИюльК'!X15</f>
        <v>0</v>
      </c>
      <c r="Y51" s="16">
        <f>'Отчет ИюльК'!Y15</f>
        <v>0</v>
      </c>
      <c r="Z51" s="16">
        <f>'Отчет ИюльК'!Z15</f>
        <v>0</v>
      </c>
      <c r="AA51" s="16">
        <f>'Отчет ИюльК'!AA15</f>
        <v>1</v>
      </c>
    </row>
    <row r="52" spans="1:27">
      <c r="A52" s="16">
        <f>'Отчет ИюльК'!A16</f>
        <v>49</v>
      </c>
      <c r="B52" s="16" t="str">
        <f>'Отчет ИюльК'!B16</f>
        <v>Участок 2</v>
      </c>
      <c r="C52" s="16" t="str">
        <f>'Отчет ИюльК'!C16</f>
        <v>ВЛ</v>
      </c>
      <c r="D52" s="16" t="str">
        <f>'Отчет ИюльК'!D16</f>
        <v>ВЛ 0,4кВ от ТП11 Елатьма</v>
      </c>
      <c r="E52" s="16" t="str">
        <f>'Отчет ИюльК'!E16</f>
        <v>0.38</v>
      </c>
      <c r="F52" s="16">
        <f>'Отчет ИюльК'!F16</f>
        <v>43650.5625</v>
      </c>
      <c r="G52" s="16">
        <f>'Отчет ИюльК'!G16</f>
        <v>43650.583333333336</v>
      </c>
      <c r="H52" s="16" t="str">
        <f>'Отчет ИюльК'!H16</f>
        <v>П</v>
      </c>
      <c r="I52" s="16">
        <f>'Отчет ИюльК'!I16</f>
        <v>0.50000000005820766</v>
      </c>
      <c r="J52" s="16" t="str">
        <f>'Отчет ИюльК'!J16</f>
        <v>ВЛ 0,4кВ</v>
      </c>
      <c r="K52" s="16">
        <f>'Отчет ИюльК'!K16</f>
        <v>0</v>
      </c>
      <c r="L52" s="16">
        <f>'Отчет ИюльК'!L16</f>
        <v>0</v>
      </c>
      <c r="M52" s="16">
        <f>'Отчет ИюльК'!M16</f>
        <v>22</v>
      </c>
      <c r="N52" s="16">
        <f>'Отчет ИюльК'!N16</f>
        <v>0</v>
      </c>
      <c r="O52" s="16">
        <f>'Отчет ИюльК'!O16</f>
        <v>0</v>
      </c>
      <c r="P52" s="16">
        <f>'Отчет ИюльК'!P16</f>
        <v>22</v>
      </c>
      <c r="Q52" s="16">
        <f>'Отчет ИюльК'!Q16</f>
        <v>0</v>
      </c>
      <c r="R52" s="16">
        <f>'Отчет ИюльК'!R16</f>
        <v>0</v>
      </c>
      <c r="S52" s="16">
        <f>'Отчет ИюльК'!S16</f>
        <v>0</v>
      </c>
      <c r="T52" s="16">
        <f>'Отчет ИюльК'!T16</f>
        <v>22</v>
      </c>
      <c r="U52" s="16">
        <f>'Отчет ИюльК'!U16</f>
        <v>0</v>
      </c>
      <c r="V52" s="16">
        <f>'Отчет ИюльК'!V16</f>
        <v>5.0600000000000005</v>
      </c>
      <c r="W52" s="16">
        <f>'Отчет ИюльК'!W16</f>
        <v>0</v>
      </c>
      <c r="X52" s="16">
        <f>'Отчет ИюльК'!X16</f>
        <v>0</v>
      </c>
      <c r="Y52" s="16">
        <f>'Отчет ИюльК'!Y16</f>
        <v>0</v>
      </c>
      <c r="Z52" s="16">
        <f>'Отчет ИюльК'!Z16</f>
        <v>0</v>
      </c>
      <c r="AA52" s="16">
        <f>'Отчет ИюльК'!AA16</f>
        <v>1</v>
      </c>
    </row>
    <row r="53" spans="1:27">
      <c r="A53" s="16">
        <f>'Отчет ИюльК'!A17</f>
        <v>50</v>
      </c>
      <c r="B53" s="16" t="str">
        <f>'Отчет ИюльК'!B17</f>
        <v>Участок 2</v>
      </c>
      <c r="C53" s="16" t="str">
        <f>'Отчет ИюльК'!C17</f>
        <v>ВЛ</v>
      </c>
      <c r="D53" s="16" t="str">
        <f>'Отчет ИюльК'!D17</f>
        <v>ВЛ 0,4кВ от ТП11 Елатьма</v>
      </c>
      <c r="E53" s="16" t="str">
        <f>'Отчет ИюльК'!E17</f>
        <v>0.38</v>
      </c>
      <c r="F53" s="16">
        <f>'Отчет ИюльК'!F17</f>
        <v>43651.395833333336</v>
      </c>
      <c r="G53" s="16">
        <f>'Отчет ИюльК'!G17</f>
        <v>43651.541666666664</v>
      </c>
      <c r="H53" s="16" t="str">
        <f>'Отчет ИюльК'!H17</f>
        <v>П</v>
      </c>
      <c r="I53" s="16">
        <f>'Отчет ИюльК'!I17</f>
        <v>3.4999999998835847</v>
      </c>
      <c r="J53" s="16" t="str">
        <f>'Отчет ИюльК'!J17</f>
        <v>ВЛ 0,4кВ</v>
      </c>
      <c r="K53" s="16">
        <f>'Отчет ИюльК'!K17</f>
        <v>0</v>
      </c>
      <c r="L53" s="16">
        <f>'Отчет ИюльК'!L17</f>
        <v>0</v>
      </c>
      <c r="M53" s="16">
        <f>'Отчет ИюльК'!M17</f>
        <v>22</v>
      </c>
      <c r="N53" s="16">
        <f>'Отчет ИюльК'!N17</f>
        <v>0</v>
      </c>
      <c r="O53" s="16">
        <f>'Отчет ИюльК'!O17</f>
        <v>0</v>
      </c>
      <c r="P53" s="16">
        <f>'Отчет ИюльК'!P17</f>
        <v>22</v>
      </c>
      <c r="Q53" s="16">
        <f>'Отчет ИюльК'!Q17</f>
        <v>0</v>
      </c>
      <c r="R53" s="16">
        <f>'Отчет ИюльК'!R17</f>
        <v>0</v>
      </c>
      <c r="S53" s="16">
        <f>'Отчет ИюльК'!S17</f>
        <v>0</v>
      </c>
      <c r="T53" s="16">
        <f>'Отчет ИюльК'!T17</f>
        <v>22</v>
      </c>
      <c r="U53" s="16">
        <f>'Отчет ИюльК'!U17</f>
        <v>0</v>
      </c>
      <c r="V53" s="16">
        <f>'Отчет ИюльК'!V17</f>
        <v>5.0600000000000005</v>
      </c>
      <c r="W53" s="16">
        <f>'Отчет ИюльК'!W17</f>
        <v>0</v>
      </c>
      <c r="X53" s="16">
        <f>'Отчет ИюльК'!X17</f>
        <v>0</v>
      </c>
      <c r="Y53" s="16">
        <f>'Отчет ИюльК'!Y17</f>
        <v>0</v>
      </c>
      <c r="Z53" s="16">
        <f>'Отчет ИюльК'!Z17</f>
        <v>0</v>
      </c>
      <c r="AA53" s="16">
        <f>'Отчет ИюльК'!AA17</f>
        <v>1</v>
      </c>
    </row>
    <row r="54" spans="1:27">
      <c r="A54" s="16">
        <f>'Отчет ИюльК'!A18</f>
        <v>51</v>
      </c>
      <c r="B54" s="16" t="str">
        <f>'Отчет ИюльК'!B18</f>
        <v>Участок 2</v>
      </c>
      <c r="C54" s="16" t="str">
        <f>'Отчет ИюльК'!C18</f>
        <v>ВЛ</v>
      </c>
      <c r="D54" s="16" t="str">
        <f>'Отчет ИюльК'!D18</f>
        <v>ВЛ 0,4кВ от ТП5 Елатьма</v>
      </c>
      <c r="E54" s="16" t="str">
        <f>'Отчет ИюльК'!E18</f>
        <v>0.38</v>
      </c>
      <c r="F54" s="16">
        <f>'Отчет ИюльК'!F18</f>
        <v>43655.416666666664</v>
      </c>
      <c r="G54" s="16">
        <f>'Отчет ИюльК'!G18</f>
        <v>43655.5</v>
      </c>
      <c r="H54" s="16" t="str">
        <f>'Отчет ИюльК'!H18</f>
        <v>П</v>
      </c>
      <c r="I54" s="16">
        <f>'Отчет ИюльК'!I18</f>
        <v>2.0000000000582077</v>
      </c>
      <c r="J54" s="16" t="str">
        <f>'Отчет ИюльК'!J18</f>
        <v>ВЛ 0,4кВ</v>
      </c>
      <c r="K54" s="16">
        <f>'Отчет ИюльК'!K18</f>
        <v>0</v>
      </c>
      <c r="L54" s="16">
        <f>'Отчет ИюльК'!L18</f>
        <v>0</v>
      </c>
      <c r="M54" s="16">
        <f>'Отчет ИюльК'!M18</f>
        <v>34</v>
      </c>
      <c r="N54" s="16">
        <f>'Отчет ИюльК'!N18</f>
        <v>0</v>
      </c>
      <c r="O54" s="16">
        <f>'Отчет ИюльК'!O18</f>
        <v>0</v>
      </c>
      <c r="P54" s="16">
        <f>'Отчет ИюльК'!P18</f>
        <v>34</v>
      </c>
      <c r="Q54" s="16">
        <f>'Отчет ИюльК'!Q18</f>
        <v>0</v>
      </c>
      <c r="R54" s="16">
        <f>'Отчет ИюльК'!R18</f>
        <v>0</v>
      </c>
      <c r="S54" s="16">
        <f>'Отчет ИюльК'!S18</f>
        <v>0</v>
      </c>
      <c r="T54" s="16">
        <f>'Отчет ИюльК'!T18</f>
        <v>34</v>
      </c>
      <c r="U54" s="16">
        <f>'Отчет ИюльК'!U18</f>
        <v>0</v>
      </c>
      <c r="V54" s="16">
        <f>'Отчет ИюльК'!V18</f>
        <v>7.82</v>
      </c>
      <c r="W54" s="16">
        <f>'Отчет ИюльК'!W18</f>
        <v>0</v>
      </c>
      <c r="X54" s="16">
        <f>'Отчет ИюльК'!X18</f>
        <v>0</v>
      </c>
      <c r="Y54" s="16">
        <f>'Отчет ИюльК'!Y18</f>
        <v>0</v>
      </c>
      <c r="Z54" s="16">
        <f>'Отчет ИюльК'!Z18</f>
        <v>0</v>
      </c>
      <c r="AA54" s="16">
        <f>'Отчет ИюльК'!AA18</f>
        <v>1</v>
      </c>
    </row>
    <row r="55" spans="1:27">
      <c r="A55" s="16">
        <f>'Отчет ИюльК'!A19</f>
        <v>52</v>
      </c>
      <c r="B55" s="16" t="str">
        <f>'Отчет ИюльК'!B19</f>
        <v>Участок №2</v>
      </c>
      <c r="C55" s="16" t="str">
        <f>'Отчет ИюльК'!C19</f>
        <v>ВЛ</v>
      </c>
      <c r="D55" s="16" t="str">
        <f>'Отчет ИюльК'!D19</f>
        <v>ЦРП Елатьма 10кВ ф.3</v>
      </c>
      <c r="E55" s="16" t="str">
        <f>'Отчет ИюльК'!E19</f>
        <v>10 (10.5)</v>
      </c>
      <c r="F55" s="16">
        <f>'Отчет ИюльК'!F19</f>
        <v>43655.674305555556</v>
      </c>
      <c r="G55" s="16">
        <f>'Отчет ИюльК'!G19</f>
        <v>43655.689583333333</v>
      </c>
      <c r="H55" s="16" t="str">
        <f>'Отчет ИюльК'!H19</f>
        <v>В</v>
      </c>
      <c r="I55" s="16">
        <f>'Отчет ИюльК'!I19</f>
        <v>0.36666666663950309</v>
      </c>
      <c r="J55" s="16" t="str">
        <f>'Отчет ИюльК'!J19</f>
        <v>ВЛ 10кВ №3</v>
      </c>
      <c r="K55" s="16">
        <f>'Отчет ИюльК'!K19</f>
        <v>0</v>
      </c>
      <c r="L55" s="16">
        <f>'Отчет ИюльК'!L19</f>
        <v>0</v>
      </c>
      <c r="M55" s="16">
        <f>'Отчет ИюльК'!M19</f>
        <v>1636</v>
      </c>
      <c r="N55" s="16">
        <f>'Отчет ИюльК'!N19</f>
        <v>0</v>
      </c>
      <c r="O55" s="16">
        <f>'Отчет ИюльК'!O19</f>
        <v>0</v>
      </c>
      <c r="P55" s="16">
        <f>'Отчет ИюльК'!P19</f>
        <v>1636</v>
      </c>
      <c r="Q55" s="16">
        <f>'Отчет ИюльК'!Q19</f>
        <v>0</v>
      </c>
      <c r="R55" s="16">
        <f>'Отчет ИюльК'!R19</f>
        <v>0</v>
      </c>
      <c r="S55" s="16">
        <f>'Отчет ИюльК'!S19</f>
        <v>0</v>
      </c>
      <c r="T55" s="16">
        <f>'Отчет ИюльК'!T19</f>
        <v>1636</v>
      </c>
      <c r="U55" s="16">
        <f>'Отчет ИюльК'!U19</f>
        <v>0</v>
      </c>
      <c r="V55" s="16">
        <f>'Отчет ИюльК'!V19</f>
        <v>627.20000000000005</v>
      </c>
      <c r="W55" s="16">
        <f>'Отчет ИюльК'!W19</f>
        <v>0</v>
      </c>
      <c r="X55" s="16" t="str">
        <f>'Отчет ИюльК'!X19</f>
        <v>№19 02.06.2019</v>
      </c>
      <c r="Y55" s="16" t="str">
        <f>'Отчет ИюльК'!Y19</f>
        <v>3.4.9.3</v>
      </c>
      <c r="Z55" s="16" t="str">
        <f>'Отчет ИюльК'!Z19</f>
        <v>4.12</v>
      </c>
      <c r="AA55" s="16">
        <f>'Отчет ИюльК'!AA19</f>
        <v>1</v>
      </c>
    </row>
    <row r="56" spans="1:27">
      <c r="A56" s="16">
        <f>'Отчет ИюльК'!A20</f>
        <v>53</v>
      </c>
      <c r="B56" s="16" t="str">
        <f>'Отчет ИюльК'!B20</f>
        <v>Участок №3</v>
      </c>
      <c r="C56" s="16" t="str">
        <f>'Отчет ИюльК'!C20</f>
        <v>ВЛ</v>
      </c>
      <c r="D56" s="16" t="str">
        <f>'Отчет ИюльК'!D20</f>
        <v>ПС110/10кВ Бельки ф.6 ВЛ10кВ№6</v>
      </c>
      <c r="E56" s="16" t="str">
        <f>'Отчет ИюльК'!E20</f>
        <v>10 (10.5)</v>
      </c>
      <c r="F56" s="16">
        <f>'Отчет ИюльК'!F20</f>
        <v>43656.048611111109</v>
      </c>
      <c r="G56" s="16">
        <f>'Отчет ИюльК'!G20</f>
        <v>43656.340277777781</v>
      </c>
      <c r="H56" s="16" t="str">
        <f>'Отчет ИюльК'!H20</f>
        <v>В</v>
      </c>
      <c r="I56" s="16">
        <f>'Отчет ИюльК'!I20</f>
        <v>7.0000000001164153</v>
      </c>
      <c r="J56" s="16" t="str">
        <f>'Отчет ИюльК'!J20</f>
        <v>ВЛ 10кВ №6</v>
      </c>
      <c r="K56" s="16">
        <f>'Отчет ИюльК'!K20</f>
        <v>0</v>
      </c>
      <c r="L56" s="16">
        <f>'Отчет ИюльК'!L20</f>
        <v>0</v>
      </c>
      <c r="M56" s="16">
        <f>'Отчет ИюльК'!M20</f>
        <v>1390</v>
      </c>
      <c r="N56" s="16">
        <f>'Отчет ИюльК'!N20</f>
        <v>0</v>
      </c>
      <c r="O56" s="16">
        <f>'Отчет ИюльК'!O20</f>
        <v>0</v>
      </c>
      <c r="P56" s="16">
        <f>'Отчет ИюльК'!P20</f>
        <v>1390</v>
      </c>
      <c r="Q56" s="16">
        <f>'Отчет ИюльК'!Q20</f>
        <v>0</v>
      </c>
      <c r="R56" s="16">
        <f>'Отчет ИюльК'!R20</f>
        <v>0</v>
      </c>
      <c r="S56" s="16">
        <f>'Отчет ИюльК'!S20</f>
        <v>0</v>
      </c>
      <c r="T56" s="16">
        <f>'Отчет ИюльК'!T20</f>
        <v>1390</v>
      </c>
      <c r="U56" s="16">
        <f>'Отчет ИюльК'!U20</f>
        <v>0</v>
      </c>
      <c r="V56" s="16">
        <f>'Отчет ИюльК'!V20</f>
        <v>340</v>
      </c>
      <c r="W56" s="16">
        <f>'Отчет ИюльК'!W20</f>
        <v>0</v>
      </c>
      <c r="X56" s="16" t="str">
        <f>'Отчет ИюльК'!X20</f>
        <v>№21 02.06.2019</v>
      </c>
      <c r="Y56" s="16" t="str">
        <f>'Отчет ИюльК'!Y20</f>
        <v>3.4.12.3</v>
      </c>
      <c r="Z56" s="16" t="str">
        <f>'Отчет ИюльК'!Z20</f>
        <v>4.12</v>
      </c>
      <c r="AA56" s="16">
        <f>'Отчет ИюльК'!AA20</f>
        <v>1</v>
      </c>
    </row>
    <row r="57" spans="1:27">
      <c r="A57" s="16">
        <f>'Отчет ИюльК'!A21</f>
        <v>54</v>
      </c>
      <c r="B57" s="16" t="str">
        <f>'Отчет ИюльК'!B21</f>
        <v>Участок 2</v>
      </c>
      <c r="C57" s="16" t="str">
        <f>'Отчет ИюльК'!C21</f>
        <v>ВЛ</v>
      </c>
      <c r="D57" s="16" t="str">
        <f>'Отчет ИюльК'!D21</f>
        <v>ВЛ 0,4кВ от ТП11 Елатьма</v>
      </c>
      <c r="E57" s="16" t="str">
        <f>'Отчет ИюльК'!E21</f>
        <v>0.38</v>
      </c>
      <c r="F57" s="16">
        <f>'Отчет ИюльК'!F21</f>
        <v>43656.375</v>
      </c>
      <c r="G57" s="16">
        <f>'Отчет ИюльК'!G21</f>
        <v>43656.5</v>
      </c>
      <c r="H57" s="16" t="str">
        <f>'Отчет ИюльК'!H21</f>
        <v>П</v>
      </c>
      <c r="I57" s="16">
        <f>'Отчет ИюльК'!I21</f>
        <v>3</v>
      </c>
      <c r="J57" s="16" t="str">
        <f>'Отчет ИюльК'!J21</f>
        <v>ВЛ 0,4кВ</v>
      </c>
      <c r="K57" s="16">
        <f>'Отчет ИюльК'!K21</f>
        <v>0</v>
      </c>
      <c r="L57" s="16">
        <f>'Отчет ИюльК'!L21</f>
        <v>0</v>
      </c>
      <c r="M57" s="16">
        <f>'Отчет ИюльК'!M21</f>
        <v>22</v>
      </c>
      <c r="N57" s="16">
        <f>'Отчет ИюльК'!N21</f>
        <v>0</v>
      </c>
      <c r="O57" s="16">
        <f>'Отчет ИюльК'!O21</f>
        <v>0</v>
      </c>
      <c r="P57" s="16">
        <f>'Отчет ИюльК'!P21</f>
        <v>22</v>
      </c>
      <c r="Q57" s="16">
        <f>'Отчет ИюльК'!Q21</f>
        <v>0</v>
      </c>
      <c r="R57" s="16">
        <f>'Отчет ИюльК'!R21</f>
        <v>0</v>
      </c>
      <c r="S57" s="16">
        <f>'Отчет ИюльК'!S21</f>
        <v>0</v>
      </c>
      <c r="T57" s="16">
        <f>'Отчет ИюльК'!T21</f>
        <v>22</v>
      </c>
      <c r="U57" s="16">
        <f>'Отчет ИюльК'!U21</f>
        <v>0</v>
      </c>
      <c r="V57" s="16">
        <f>'Отчет ИюльК'!V21</f>
        <v>5.0600000000000005</v>
      </c>
      <c r="W57" s="16">
        <f>'Отчет ИюльК'!W21</f>
        <v>0</v>
      </c>
      <c r="X57" s="16">
        <f>'Отчет ИюльК'!X21</f>
        <v>0</v>
      </c>
      <c r="Y57" s="16">
        <f>'Отчет ИюльК'!Y21</f>
        <v>0</v>
      </c>
      <c r="Z57" s="16">
        <f>'Отчет ИюльК'!Z21</f>
        <v>0</v>
      </c>
      <c r="AA57" s="16">
        <f>'Отчет ИюльК'!AA21</f>
        <v>1</v>
      </c>
    </row>
    <row r="58" spans="1:27">
      <c r="A58" s="16">
        <f>'Отчет ИюльК'!A22</f>
        <v>55</v>
      </c>
      <c r="B58" s="16" t="str">
        <f>'Отчет ИюльК'!B22</f>
        <v>Участок 3</v>
      </c>
      <c r="C58" s="16" t="str">
        <f>'Отчет ИюльК'!C22</f>
        <v>ВЛ</v>
      </c>
      <c r="D58" s="16" t="str">
        <f>'Отчет ИюльК'!D22</f>
        <v>ВЛ10кВ №4  Сынтул</v>
      </c>
      <c r="E58" s="16" t="str">
        <f>'Отчет ИюльК'!E22</f>
        <v>10 (10.5)</v>
      </c>
      <c r="F58" s="16">
        <f>'Отчет ИюльК'!F22</f>
        <v>43656.416666666664</v>
      </c>
      <c r="G58" s="16">
        <f>'Отчет ИюльК'!G22</f>
        <v>43656.666666666664</v>
      </c>
      <c r="H58" s="16" t="str">
        <f>'Отчет ИюльК'!H22</f>
        <v>П</v>
      </c>
      <c r="I58" s="16">
        <f>'Отчет ИюльК'!I22</f>
        <v>6</v>
      </c>
      <c r="J58" s="16" t="str">
        <f>'Отчет ИюльК'!J22</f>
        <v>ВЛ 10кВ №4</v>
      </c>
      <c r="K58" s="16">
        <f>'Отчет ИюльК'!K22</f>
        <v>0</v>
      </c>
      <c r="L58" s="16">
        <f>'Отчет ИюльК'!L22</f>
        <v>0</v>
      </c>
      <c r="M58" s="16">
        <f>'Отчет ИюльК'!M22</f>
        <v>1048</v>
      </c>
      <c r="N58" s="16">
        <f>'Отчет ИюльК'!N22</f>
        <v>0</v>
      </c>
      <c r="O58" s="16">
        <f>'Отчет ИюльК'!O22</f>
        <v>0</v>
      </c>
      <c r="P58" s="16">
        <f>'Отчет ИюльК'!P22</f>
        <v>1048</v>
      </c>
      <c r="Q58" s="16">
        <f>'Отчет ИюльК'!Q22</f>
        <v>0</v>
      </c>
      <c r="R58" s="16">
        <f>'Отчет ИюльК'!R22</f>
        <v>0</v>
      </c>
      <c r="S58" s="16">
        <f>'Отчет ИюльК'!S22</f>
        <v>1</v>
      </c>
      <c r="T58" s="16">
        <f>'Отчет ИюльК'!T22</f>
        <v>1047</v>
      </c>
      <c r="U58" s="16">
        <f>'Отчет ИюльК'!U22</f>
        <v>0</v>
      </c>
      <c r="V58" s="16">
        <f>'Отчет ИюльК'!V22</f>
        <v>241.04000000000002</v>
      </c>
      <c r="W58" s="16">
        <f>'Отчет ИюльК'!W22</f>
        <v>0</v>
      </c>
      <c r="X58" s="16">
        <f>'Отчет ИюльК'!X22</f>
        <v>0</v>
      </c>
      <c r="Y58" s="16">
        <f>'Отчет ИюльК'!Y22</f>
        <v>0</v>
      </c>
      <c r="Z58" s="16">
        <f>'Отчет ИюльК'!Z22</f>
        <v>0</v>
      </c>
      <c r="AA58" s="16">
        <f>'Отчет ИюльК'!AA22</f>
        <v>1</v>
      </c>
    </row>
    <row r="59" spans="1:27">
      <c r="A59" s="16">
        <f>'Отчет ИюльК'!A23</f>
        <v>56</v>
      </c>
      <c r="B59" s="16" t="str">
        <f>'Отчет ИюльК'!B23</f>
        <v>Участок 1</v>
      </c>
      <c r="C59" s="16" t="str">
        <f>'Отчет ИюльК'!C23</f>
        <v>ТП</v>
      </c>
      <c r="D59" s="16" t="str">
        <f>'Отчет ИюльК'!D23</f>
        <v>ТП 2479 РУ 10кВ</v>
      </c>
      <c r="E59" s="16" t="str">
        <f>'Отчет ИюльК'!E23</f>
        <v>10 (10.5)</v>
      </c>
      <c r="F59" s="16">
        <f>'Отчет ИюльК'!F23</f>
        <v>43656.5</v>
      </c>
      <c r="G59" s="16">
        <f>'Отчет ИюльК'!G23</f>
        <v>43656.583333333336</v>
      </c>
      <c r="H59" s="16" t="str">
        <f>'Отчет ИюльК'!H23</f>
        <v>П</v>
      </c>
      <c r="I59" s="16">
        <f>'Отчет ИюльК'!I23</f>
        <v>2.0000000000582077</v>
      </c>
      <c r="J59" s="16" t="str">
        <f>'Отчет ИюльК'!J23</f>
        <v>ТП</v>
      </c>
      <c r="K59" s="16">
        <f>'Отчет ИюльК'!K23</f>
        <v>0</v>
      </c>
      <c r="L59" s="16">
        <f>'Отчет ИюльК'!L23</f>
        <v>0</v>
      </c>
      <c r="M59" s="16">
        <f>'Отчет ИюльК'!M23</f>
        <v>42</v>
      </c>
      <c r="N59" s="16">
        <f>'Отчет ИюльК'!N23</f>
        <v>0</v>
      </c>
      <c r="O59" s="16">
        <f>'Отчет ИюльК'!O23</f>
        <v>0</v>
      </c>
      <c r="P59" s="16">
        <f>'Отчет ИюльК'!P23</f>
        <v>42</v>
      </c>
      <c r="Q59" s="16">
        <f>'Отчет ИюльК'!Q23</f>
        <v>0</v>
      </c>
      <c r="R59" s="16">
        <f>'Отчет ИюльК'!R23</f>
        <v>0</v>
      </c>
      <c r="S59" s="16">
        <f>'Отчет ИюльК'!S23</f>
        <v>0</v>
      </c>
      <c r="T59" s="16">
        <f>'Отчет ИюльК'!T23</f>
        <v>42</v>
      </c>
      <c r="U59" s="16">
        <f>'Отчет ИюльК'!U23</f>
        <v>0</v>
      </c>
      <c r="V59" s="16">
        <f>'Отчет ИюльК'!V23</f>
        <v>9.66</v>
      </c>
      <c r="W59" s="16">
        <f>'Отчет ИюльК'!W23</f>
        <v>0</v>
      </c>
      <c r="X59" s="16">
        <f>'Отчет ИюльК'!X23</f>
        <v>0</v>
      </c>
      <c r="Y59" s="16">
        <f>'Отчет ИюльК'!Y23</f>
        <v>0</v>
      </c>
      <c r="Z59" s="16">
        <f>'Отчет ИюльК'!Z23</f>
        <v>0</v>
      </c>
      <c r="AA59" s="16">
        <f>'Отчет ИюльК'!AA23</f>
        <v>1</v>
      </c>
    </row>
    <row r="60" spans="1:27">
      <c r="A60" s="16">
        <f>'Отчет ИюльК'!A24</f>
        <v>57</v>
      </c>
      <c r="B60" s="16" t="str">
        <f>'Отчет ИюльК'!B24</f>
        <v>Участок 1</v>
      </c>
      <c r="C60" s="16" t="str">
        <f>'Отчет ИюльК'!C24</f>
        <v>ТП</v>
      </c>
      <c r="D60" s="16" t="str">
        <f>'Отчет ИюльК'!D24</f>
        <v>ТП 2369 РУ 10кВ</v>
      </c>
      <c r="E60" s="16" t="str">
        <f>'Отчет ИюльК'!E24</f>
        <v>10 (10.5)</v>
      </c>
      <c r="F60" s="16">
        <f>'Отчет ИюльК'!F24</f>
        <v>43656.583333333336</v>
      </c>
      <c r="G60" s="16">
        <f>'Отчет ИюльК'!G24</f>
        <v>43656.666666666664</v>
      </c>
      <c r="H60" s="16" t="str">
        <f>'Отчет ИюльК'!H24</f>
        <v>П</v>
      </c>
      <c r="I60" s="16">
        <f>'Отчет ИюльК'!I24</f>
        <v>1.9999999998835847</v>
      </c>
      <c r="J60" s="16" t="str">
        <f>'Отчет ИюльК'!J24</f>
        <v>ТП</v>
      </c>
      <c r="K60" s="16">
        <f>'Отчет ИюльК'!K24</f>
        <v>0</v>
      </c>
      <c r="L60" s="16">
        <f>'Отчет ИюльК'!L24</f>
        <v>0</v>
      </c>
      <c r="M60" s="16">
        <f>'Отчет ИюльК'!M24</f>
        <v>104</v>
      </c>
      <c r="N60" s="16">
        <f>'Отчет ИюльК'!N24</f>
        <v>0</v>
      </c>
      <c r="O60" s="16">
        <f>'Отчет ИюльК'!O24</f>
        <v>0</v>
      </c>
      <c r="P60" s="16">
        <f>'Отчет ИюльК'!P24</f>
        <v>104</v>
      </c>
      <c r="Q60" s="16">
        <f>'Отчет ИюльК'!Q24</f>
        <v>0</v>
      </c>
      <c r="R60" s="16">
        <f>'Отчет ИюльК'!R24</f>
        <v>0</v>
      </c>
      <c r="S60" s="16">
        <f>'Отчет ИюльК'!S24</f>
        <v>0</v>
      </c>
      <c r="T60" s="16">
        <f>'Отчет ИюльК'!T24</f>
        <v>104</v>
      </c>
      <c r="U60" s="16">
        <f>'Отчет ИюльК'!U24</f>
        <v>0</v>
      </c>
      <c r="V60" s="16">
        <f>'Отчет ИюльК'!V24</f>
        <v>23.92</v>
      </c>
      <c r="W60" s="16">
        <f>'Отчет ИюльК'!W24</f>
        <v>0</v>
      </c>
      <c r="X60" s="16">
        <f>'Отчет ИюльК'!X24</f>
        <v>0</v>
      </c>
      <c r="Y60" s="16">
        <f>'Отчет ИюльК'!Y24</f>
        <v>0</v>
      </c>
      <c r="Z60" s="16">
        <f>'Отчет ИюльК'!Z24</f>
        <v>0</v>
      </c>
      <c r="AA60" s="16">
        <f>'Отчет ИюльК'!AA24</f>
        <v>1</v>
      </c>
    </row>
    <row r="61" spans="1:27">
      <c r="A61" s="16">
        <f>'Отчет ИюльК'!A25</f>
        <v>58</v>
      </c>
      <c r="B61" s="16" t="str">
        <f>'Отчет ИюльК'!B25</f>
        <v>Участок 2</v>
      </c>
      <c r="C61" s="16" t="str">
        <f>'Отчет ИюльК'!C25</f>
        <v>ВЛ</v>
      </c>
      <c r="D61" s="16" t="str">
        <f>'Отчет ИюльК'!D25</f>
        <v>ВЛ 0,4кВ от ТП11 Елатьма</v>
      </c>
      <c r="E61" s="16" t="str">
        <f>'Отчет ИюльК'!E25</f>
        <v>0.38</v>
      </c>
      <c r="F61" s="16">
        <f>'Отчет ИюльК'!F25</f>
        <v>43657.375</v>
      </c>
      <c r="G61" s="16">
        <f>'Отчет ИюльК'!G25</f>
        <v>43657.520833333336</v>
      </c>
      <c r="H61" s="16" t="str">
        <f>'Отчет ИюльК'!H25</f>
        <v>П</v>
      </c>
      <c r="I61" s="16">
        <f>'Отчет ИюльК'!I25</f>
        <v>3.5000000000582077</v>
      </c>
      <c r="J61" s="16" t="str">
        <f>'Отчет ИюльК'!J25</f>
        <v>ВЛ 0,4кВ</v>
      </c>
      <c r="K61" s="16">
        <f>'Отчет ИюльК'!K25</f>
        <v>0</v>
      </c>
      <c r="L61" s="16">
        <f>'Отчет ИюльК'!L25</f>
        <v>0</v>
      </c>
      <c r="M61" s="16">
        <f>'Отчет ИюльК'!M25</f>
        <v>22</v>
      </c>
      <c r="N61" s="16">
        <f>'Отчет ИюльК'!N25</f>
        <v>0</v>
      </c>
      <c r="O61" s="16">
        <f>'Отчет ИюльК'!O25</f>
        <v>0</v>
      </c>
      <c r="P61" s="16">
        <f>'Отчет ИюльК'!P25</f>
        <v>22</v>
      </c>
      <c r="Q61" s="16">
        <f>'Отчет ИюльК'!Q25</f>
        <v>0</v>
      </c>
      <c r="R61" s="16">
        <f>'Отчет ИюльК'!R25</f>
        <v>0</v>
      </c>
      <c r="S61" s="16">
        <f>'Отчет ИюльК'!S25</f>
        <v>0</v>
      </c>
      <c r="T61" s="16">
        <f>'Отчет ИюльК'!T25</f>
        <v>22</v>
      </c>
      <c r="U61" s="16">
        <f>'Отчет ИюльК'!U25</f>
        <v>0</v>
      </c>
      <c r="V61" s="16">
        <f>'Отчет ИюльК'!V25</f>
        <v>5.0600000000000005</v>
      </c>
      <c r="W61" s="16">
        <f>'Отчет ИюльК'!W25</f>
        <v>0</v>
      </c>
      <c r="X61" s="16">
        <f>'Отчет ИюльК'!X25</f>
        <v>0</v>
      </c>
      <c r="Y61" s="16">
        <f>'Отчет ИюльК'!Y25</f>
        <v>0</v>
      </c>
      <c r="Z61" s="16">
        <f>'Отчет ИюльК'!Z25</f>
        <v>0</v>
      </c>
      <c r="AA61" s="16">
        <f>'Отчет ИюльК'!AA25</f>
        <v>1</v>
      </c>
    </row>
    <row r="62" spans="1:27">
      <c r="A62" s="16">
        <f>'Отчет ИюльК'!A26</f>
        <v>59</v>
      </c>
      <c r="B62" s="16" t="str">
        <f>'Отчет ИюльК'!B26</f>
        <v>Участок 2</v>
      </c>
      <c r="C62" s="16" t="str">
        <f>'Отчет ИюльК'!C26</f>
        <v>ВЛ</v>
      </c>
      <c r="D62" s="16" t="str">
        <f>'Отчет ИюльК'!D26</f>
        <v>ВЛ 0,4кВ от ТП2 Елатьма</v>
      </c>
      <c r="E62" s="16" t="str">
        <f>'Отчет ИюльК'!E26</f>
        <v>0.38</v>
      </c>
      <c r="F62" s="16">
        <f>'Отчет ИюльК'!F26</f>
        <v>43665.375</v>
      </c>
      <c r="G62" s="16">
        <f>'Отчет ИюльК'!G26</f>
        <v>43665.479166666664</v>
      </c>
      <c r="H62" s="16" t="str">
        <f>'Отчет ИюльК'!H26</f>
        <v>П</v>
      </c>
      <c r="I62" s="16">
        <f>'Отчет ИюльК'!I26</f>
        <v>2.4999999999417923</v>
      </c>
      <c r="J62" s="16" t="str">
        <f>'Отчет ИюльК'!J26</f>
        <v>ВЛ 0,4кВ</v>
      </c>
      <c r="K62" s="16">
        <f>'Отчет ИюльК'!K26</f>
        <v>0</v>
      </c>
      <c r="L62" s="16">
        <f>'Отчет ИюльК'!L26</f>
        <v>0</v>
      </c>
      <c r="M62" s="16">
        <f>'Отчет ИюльК'!M26</f>
        <v>148</v>
      </c>
      <c r="N62" s="16">
        <f>'Отчет ИюльК'!N26</f>
        <v>0</v>
      </c>
      <c r="O62" s="16">
        <f>'Отчет ИюльК'!O26</f>
        <v>0</v>
      </c>
      <c r="P62" s="16">
        <f>'Отчет ИюльК'!P26</f>
        <v>148</v>
      </c>
      <c r="Q62" s="16">
        <f>'Отчет ИюльК'!Q26</f>
        <v>0</v>
      </c>
      <c r="R62" s="16">
        <f>'Отчет ИюльК'!R26</f>
        <v>0</v>
      </c>
      <c r="S62" s="16">
        <f>'Отчет ИюльК'!S26</f>
        <v>0</v>
      </c>
      <c r="T62" s="16">
        <f>'Отчет ИюльК'!T26</f>
        <v>148</v>
      </c>
      <c r="U62" s="16">
        <f>'Отчет ИюльК'!U26</f>
        <v>0</v>
      </c>
      <c r="V62" s="16">
        <f>'Отчет ИюльК'!V26</f>
        <v>34.04</v>
      </c>
      <c r="W62" s="16">
        <f>'Отчет ИюльК'!W26</f>
        <v>0</v>
      </c>
      <c r="X62" s="16">
        <f>'Отчет ИюльК'!X26</f>
        <v>0</v>
      </c>
      <c r="Y62" s="16">
        <f>'Отчет ИюльК'!Y26</f>
        <v>0</v>
      </c>
      <c r="Z62" s="16">
        <f>'Отчет ИюльК'!Z26</f>
        <v>0</v>
      </c>
      <c r="AA62" s="16">
        <f>'Отчет ИюльК'!AA26</f>
        <v>1</v>
      </c>
    </row>
    <row r="63" spans="1:27">
      <c r="A63" s="16">
        <f>'Отчет ИюльК'!A27</f>
        <v>60</v>
      </c>
      <c r="B63" s="16" t="str">
        <f>'Отчет ИюльК'!B27</f>
        <v>Участок 2</v>
      </c>
      <c r="C63" s="16" t="str">
        <f>'Отчет ИюльК'!C27</f>
        <v>ВЛ</v>
      </c>
      <c r="D63" s="16" t="str">
        <f>'Отчет ИюльК'!D27</f>
        <v>ВЛ 0,4кВ от ТП10 Елатьма</v>
      </c>
      <c r="E63" s="16" t="str">
        <f>'Отчет ИюльК'!E27</f>
        <v>0.38</v>
      </c>
      <c r="F63" s="16">
        <f>'Отчет ИюльК'!F27</f>
        <v>43665.5</v>
      </c>
      <c r="G63" s="16">
        <f>'Отчет ИюльК'!G27</f>
        <v>43665.541666666664</v>
      </c>
      <c r="H63" s="16" t="str">
        <f>'Отчет ИюльК'!H27</f>
        <v>П</v>
      </c>
      <c r="I63" s="16">
        <f>'Отчет ИюльК'!I27</f>
        <v>0.99999999994179234</v>
      </c>
      <c r="J63" s="16" t="str">
        <f>'Отчет ИюльК'!J27</f>
        <v>ВЛ 0,4кВ</v>
      </c>
      <c r="K63" s="16">
        <f>'Отчет ИюльК'!K27</f>
        <v>0</v>
      </c>
      <c r="L63" s="16">
        <f>'Отчет ИюльК'!L27</f>
        <v>0</v>
      </c>
      <c r="M63" s="16">
        <f>'Отчет ИюльК'!M27</f>
        <v>152</v>
      </c>
      <c r="N63" s="16">
        <f>'Отчет ИюльК'!N27</f>
        <v>0</v>
      </c>
      <c r="O63" s="16">
        <f>'Отчет ИюльК'!O27</f>
        <v>0</v>
      </c>
      <c r="P63" s="16">
        <f>'Отчет ИюльК'!P27</f>
        <v>152</v>
      </c>
      <c r="Q63" s="16">
        <f>'Отчет ИюльК'!Q27</f>
        <v>0</v>
      </c>
      <c r="R63" s="16">
        <f>'Отчет ИюльК'!R27</f>
        <v>0</v>
      </c>
      <c r="S63" s="16">
        <f>'Отчет ИюльК'!S27</f>
        <v>0</v>
      </c>
      <c r="T63" s="16">
        <f>'Отчет ИюльК'!T27</f>
        <v>152</v>
      </c>
      <c r="U63" s="16">
        <f>'Отчет ИюльК'!U27</f>
        <v>0</v>
      </c>
      <c r="V63" s="16">
        <f>'Отчет ИюльК'!V27</f>
        <v>34.96</v>
      </c>
      <c r="W63" s="16">
        <f>'Отчет ИюльК'!W27</f>
        <v>0</v>
      </c>
      <c r="X63" s="16">
        <f>'Отчет ИюльК'!X27</f>
        <v>0</v>
      </c>
      <c r="Y63" s="16">
        <f>'Отчет ИюльК'!Y27</f>
        <v>0</v>
      </c>
      <c r="Z63" s="16">
        <f>'Отчет ИюльК'!Z27</f>
        <v>0</v>
      </c>
      <c r="AA63" s="16">
        <f>'Отчет ИюльК'!AA27</f>
        <v>1</v>
      </c>
    </row>
    <row r="64" spans="1:27">
      <c r="A64" s="16">
        <f>'Отчет ИюльК'!A28</f>
        <v>61</v>
      </c>
      <c r="B64" s="16" t="str">
        <f>'Отчет ИюльК'!B28</f>
        <v>Участок 2</v>
      </c>
      <c r="C64" s="16" t="str">
        <f>'Отчет ИюльК'!C28</f>
        <v>ВЛ</v>
      </c>
      <c r="D64" s="16" t="str">
        <f>'Отчет ИюльК'!D28</f>
        <v>ВЛ 0,4кВ от ТП5 Елатьма</v>
      </c>
      <c r="E64" s="16" t="str">
        <f>'Отчет ИюльК'!E28</f>
        <v>0.38</v>
      </c>
      <c r="F64" s="16">
        <f>'Отчет ИюльК'!F28</f>
        <v>43668.375</v>
      </c>
      <c r="G64" s="16">
        <f>'Отчет ИюльК'!G28</f>
        <v>43668.5</v>
      </c>
      <c r="H64" s="16" t="str">
        <f>'Отчет ИюльК'!H28</f>
        <v>П</v>
      </c>
      <c r="I64" s="16">
        <f>'Отчет ИюльК'!I28</f>
        <v>3</v>
      </c>
      <c r="J64" s="16" t="str">
        <f>'Отчет ИюльК'!J28</f>
        <v>ВЛ 0,4кВ</v>
      </c>
      <c r="K64" s="16">
        <f>'Отчет ИюльК'!K28</f>
        <v>0</v>
      </c>
      <c r="L64" s="16">
        <f>'Отчет ИюльК'!L28</f>
        <v>0</v>
      </c>
      <c r="M64" s="16">
        <f>'Отчет ИюльК'!M28</f>
        <v>112</v>
      </c>
      <c r="N64" s="16">
        <f>'Отчет ИюльК'!N28</f>
        <v>0</v>
      </c>
      <c r="O64" s="16">
        <f>'Отчет ИюльК'!O28</f>
        <v>0</v>
      </c>
      <c r="P64" s="16">
        <f>'Отчет ИюльК'!P28</f>
        <v>112</v>
      </c>
      <c r="Q64" s="16">
        <f>'Отчет ИюльК'!Q28</f>
        <v>0</v>
      </c>
      <c r="R64" s="16">
        <f>'Отчет ИюльК'!R28</f>
        <v>0</v>
      </c>
      <c r="S64" s="16">
        <f>'Отчет ИюльК'!S28</f>
        <v>0</v>
      </c>
      <c r="T64" s="16">
        <f>'Отчет ИюльК'!T28</f>
        <v>112</v>
      </c>
      <c r="U64" s="16">
        <f>'Отчет ИюльК'!U28</f>
        <v>0</v>
      </c>
      <c r="V64" s="16">
        <f>'Отчет ИюльК'!V28</f>
        <v>25.76</v>
      </c>
      <c r="W64" s="16">
        <f>'Отчет ИюльК'!W28</f>
        <v>0</v>
      </c>
      <c r="X64" s="16">
        <f>'Отчет ИюльК'!X28</f>
        <v>0</v>
      </c>
      <c r="Y64" s="16">
        <f>'Отчет ИюльК'!Y28</f>
        <v>0</v>
      </c>
      <c r="Z64" s="16">
        <f>'Отчет ИюльК'!Z28</f>
        <v>0</v>
      </c>
      <c r="AA64" s="16">
        <f>'Отчет ИюльК'!AA28</f>
        <v>1</v>
      </c>
    </row>
    <row r="65" spans="1:27">
      <c r="A65" s="16">
        <f>'Отчет ИюльК'!A29</f>
        <v>62</v>
      </c>
      <c r="B65" s="16" t="str">
        <f>'Отчет ИюльК'!B29</f>
        <v>Участок 2</v>
      </c>
      <c r="C65" s="16" t="str">
        <f>'Отчет ИюльК'!C29</f>
        <v>ВЛ</v>
      </c>
      <c r="D65" s="16" t="str">
        <f>'Отчет ИюльК'!D29</f>
        <v>ВЛ 0,4кВ от ТП11 Елатьма</v>
      </c>
      <c r="E65" s="16" t="str">
        <f>'Отчет ИюльК'!E29</f>
        <v>0.38</v>
      </c>
      <c r="F65" s="16">
        <f>'Отчет ИюльК'!F29</f>
        <v>43669.4375</v>
      </c>
      <c r="G65" s="16">
        <f>'Отчет ИюльК'!G29</f>
        <v>43669.5625</v>
      </c>
      <c r="H65" s="16" t="str">
        <f>'Отчет ИюльК'!H29</f>
        <v>П</v>
      </c>
      <c r="I65" s="16">
        <f>'Отчет ИюльК'!I29</f>
        <v>3</v>
      </c>
      <c r="J65" s="16" t="str">
        <f>'Отчет ИюльК'!J29</f>
        <v>ВЛ 0,4кВ</v>
      </c>
      <c r="K65" s="16">
        <f>'Отчет ИюльК'!K29</f>
        <v>0</v>
      </c>
      <c r="L65" s="16">
        <f>'Отчет ИюльК'!L29</f>
        <v>0</v>
      </c>
      <c r="M65" s="16">
        <f>'Отчет ИюльК'!M29</f>
        <v>22</v>
      </c>
      <c r="N65" s="16">
        <f>'Отчет ИюльК'!N29</f>
        <v>0</v>
      </c>
      <c r="O65" s="16">
        <f>'Отчет ИюльК'!O29</f>
        <v>0</v>
      </c>
      <c r="P65" s="16">
        <f>'Отчет ИюльК'!P29</f>
        <v>22</v>
      </c>
      <c r="Q65" s="16">
        <f>'Отчет ИюльК'!Q29</f>
        <v>0</v>
      </c>
      <c r="R65" s="16">
        <f>'Отчет ИюльК'!R29</f>
        <v>0</v>
      </c>
      <c r="S65" s="16">
        <f>'Отчет ИюльК'!S29</f>
        <v>0</v>
      </c>
      <c r="T65" s="16">
        <f>'Отчет ИюльК'!T29</f>
        <v>22</v>
      </c>
      <c r="U65" s="16">
        <f>'Отчет ИюльК'!U29</f>
        <v>0</v>
      </c>
      <c r="V65" s="16">
        <f>'Отчет ИюльК'!V29</f>
        <v>5.0600000000000005</v>
      </c>
      <c r="W65" s="16">
        <f>'Отчет ИюльК'!W29</f>
        <v>0</v>
      </c>
      <c r="X65" s="16">
        <f>'Отчет ИюльК'!X29</f>
        <v>0</v>
      </c>
      <c r="Y65" s="16">
        <f>'Отчет ИюльК'!Y29</f>
        <v>0</v>
      </c>
      <c r="Z65" s="16">
        <f>'Отчет ИюльК'!Z29</f>
        <v>0</v>
      </c>
      <c r="AA65" s="16">
        <f>'Отчет ИюльК'!AA29</f>
        <v>1</v>
      </c>
    </row>
    <row r="66" spans="1:27">
      <c r="A66" s="16">
        <f>'Отчет ИюльК'!A30</f>
        <v>63</v>
      </c>
      <c r="B66" s="16" t="str">
        <f>'Отчет ИюльК'!B30</f>
        <v>Участок 1</v>
      </c>
      <c r="C66" s="16" t="str">
        <f>'Отчет ИюльК'!C30</f>
        <v>ТП</v>
      </c>
      <c r="D66" s="16" t="str">
        <f>'Отчет ИюльК'!D30</f>
        <v>ТП 8 РУ 10кВ</v>
      </c>
      <c r="E66" s="16" t="str">
        <f>'Отчет ИюльК'!E30</f>
        <v>10 (10.5)</v>
      </c>
      <c r="F66" s="16">
        <f>'Отчет ИюльК'!F30</f>
        <v>43669.458333333336</v>
      </c>
      <c r="G66" s="16">
        <f>'Отчет ИюльК'!G30</f>
        <v>43669.541666666664</v>
      </c>
      <c r="H66" s="16" t="str">
        <f>'Отчет ИюльК'!H30</f>
        <v>П</v>
      </c>
      <c r="I66" s="16">
        <f>'Отчет ИюльК'!I30</f>
        <v>1.9999999998835847</v>
      </c>
      <c r="J66" s="16" t="str">
        <f>'Отчет ИюльК'!J30</f>
        <v>ТП</v>
      </c>
      <c r="K66" s="16">
        <f>'Отчет ИюльК'!K30</f>
        <v>0</v>
      </c>
      <c r="L66" s="16">
        <f>'Отчет ИюльК'!L30</f>
        <v>0</v>
      </c>
      <c r="M66" s="16">
        <f>'Отчет ИюльК'!M30</f>
        <v>437</v>
      </c>
      <c r="N66" s="16">
        <f>'Отчет ИюльК'!N30</f>
        <v>0</v>
      </c>
      <c r="O66" s="16">
        <f>'Отчет ИюльК'!O30</f>
        <v>0</v>
      </c>
      <c r="P66" s="16">
        <f>'Отчет ИюльК'!P30</f>
        <v>437</v>
      </c>
      <c r="Q66" s="16">
        <f>'Отчет ИюльК'!Q30</f>
        <v>0</v>
      </c>
      <c r="R66" s="16">
        <f>'Отчет ИюльК'!R30</f>
        <v>0</v>
      </c>
      <c r="S66" s="16">
        <f>'Отчет ИюльК'!S30</f>
        <v>0</v>
      </c>
      <c r="T66" s="16">
        <f>'Отчет ИюльК'!T30</f>
        <v>437</v>
      </c>
      <c r="U66" s="16">
        <f>'Отчет ИюльК'!U30</f>
        <v>0</v>
      </c>
      <c r="V66" s="16">
        <f>'Отчет ИюльК'!V30</f>
        <v>100.51</v>
      </c>
      <c r="W66" s="16">
        <f>'Отчет ИюльК'!W30</f>
        <v>0</v>
      </c>
      <c r="X66" s="16">
        <f>'Отчет ИюльК'!X30</f>
        <v>0</v>
      </c>
      <c r="Y66" s="16">
        <f>'Отчет ИюльК'!Y30</f>
        <v>0</v>
      </c>
      <c r="Z66" s="16">
        <f>'Отчет ИюльК'!Z30</f>
        <v>0</v>
      </c>
      <c r="AA66" s="16">
        <f>'Отчет ИюльК'!AA30</f>
        <v>1</v>
      </c>
    </row>
    <row r="67" spans="1:27">
      <c r="A67" s="16">
        <f>'Отчет ИюльК'!A31</f>
        <v>64</v>
      </c>
      <c r="B67" s="16" t="str">
        <f>'Отчет ИюльК'!B31</f>
        <v>Участок 2</v>
      </c>
      <c r="C67" s="16" t="str">
        <f>'Отчет ИюльК'!C31</f>
        <v>ВЛ</v>
      </c>
      <c r="D67" s="16" t="str">
        <f>'Отчет ИюльК'!D31</f>
        <v>ВЛ 0,4кВ от ТП5 Елатьма</v>
      </c>
      <c r="E67" s="16" t="str">
        <f>'Отчет ИюльК'!E31</f>
        <v>0.38</v>
      </c>
      <c r="F67" s="16">
        <f>'Отчет ИюльК'!F31</f>
        <v>43669.572916666664</v>
      </c>
      <c r="G67" s="16">
        <f>'Отчет ИюльК'!G31</f>
        <v>43669.59375</v>
      </c>
      <c r="H67" s="16" t="str">
        <f>'Отчет ИюльК'!H31</f>
        <v>П</v>
      </c>
      <c r="I67" s="16">
        <f>'Отчет ИюльК'!I31</f>
        <v>0.50000000005820766</v>
      </c>
      <c r="J67" s="16" t="str">
        <f>'Отчет ИюльК'!J31</f>
        <v>ВЛ 0,4кВ</v>
      </c>
      <c r="K67" s="16">
        <f>'Отчет ИюльК'!K31</f>
        <v>0</v>
      </c>
      <c r="L67" s="16">
        <f>'Отчет ИюльК'!L31</f>
        <v>0</v>
      </c>
      <c r="M67" s="16">
        <f>'Отчет ИюльК'!M31</f>
        <v>112</v>
      </c>
      <c r="N67" s="16">
        <f>'Отчет ИюльК'!N31</f>
        <v>0</v>
      </c>
      <c r="O67" s="16">
        <f>'Отчет ИюльК'!O31</f>
        <v>0</v>
      </c>
      <c r="P67" s="16">
        <f>'Отчет ИюльК'!P31</f>
        <v>112</v>
      </c>
      <c r="Q67" s="16">
        <f>'Отчет ИюльК'!Q31</f>
        <v>0</v>
      </c>
      <c r="R67" s="16">
        <f>'Отчет ИюльК'!R31</f>
        <v>0</v>
      </c>
      <c r="S67" s="16">
        <f>'Отчет ИюльК'!S31</f>
        <v>0</v>
      </c>
      <c r="T67" s="16">
        <f>'Отчет ИюльК'!T31</f>
        <v>112</v>
      </c>
      <c r="U67" s="16">
        <f>'Отчет ИюльК'!U31</f>
        <v>0</v>
      </c>
      <c r="V67" s="16">
        <f>'Отчет ИюльК'!V31</f>
        <v>25.76</v>
      </c>
      <c r="W67" s="16">
        <f>'Отчет ИюльК'!W31</f>
        <v>0</v>
      </c>
      <c r="X67" s="16">
        <f>'Отчет ИюльК'!X31</f>
        <v>0</v>
      </c>
      <c r="Y67" s="16">
        <f>'Отчет ИюльК'!Y31</f>
        <v>0</v>
      </c>
      <c r="Z67" s="16">
        <f>'Отчет ИюльК'!Z31</f>
        <v>0</v>
      </c>
      <c r="AA67" s="16">
        <f>'Отчет ИюльК'!AA31</f>
        <v>1</v>
      </c>
    </row>
    <row r="68" spans="1:27">
      <c r="A68" s="16">
        <f>'Отчет ИюльК'!A32</f>
        <v>65</v>
      </c>
      <c r="B68" s="16" t="str">
        <f>'Отчет ИюльК'!B32</f>
        <v>Участок 1</v>
      </c>
      <c r="C68" s="16" t="str">
        <f>'Отчет ИюльК'!C32</f>
        <v>ТП</v>
      </c>
      <c r="D68" s="16" t="str">
        <f>'Отчет ИюльК'!D32</f>
        <v>ТП 2579 РУ 10кВ</v>
      </c>
      <c r="E68" s="16" t="str">
        <f>'Отчет ИюльК'!E32</f>
        <v>10 (10.5)</v>
      </c>
      <c r="F68" s="16">
        <f>'Отчет ИюльК'!F32</f>
        <v>43669.541666666664</v>
      </c>
      <c r="G68" s="16">
        <f>'Отчет ИюльК'!G32</f>
        <v>43669.625</v>
      </c>
      <c r="H68" s="16" t="str">
        <f>'Отчет ИюльК'!H32</f>
        <v>П</v>
      </c>
      <c r="I68" s="16">
        <f>'Отчет ИюльК'!I32</f>
        <v>2.0000000000582077</v>
      </c>
      <c r="J68" s="16" t="str">
        <f>'Отчет ИюльК'!J32</f>
        <v>ТП</v>
      </c>
      <c r="K68" s="16">
        <f>'Отчет ИюльК'!K32</f>
        <v>0</v>
      </c>
      <c r="L68" s="16">
        <f>'Отчет ИюльК'!L32</f>
        <v>0</v>
      </c>
      <c r="M68" s="16">
        <f>'Отчет ИюльК'!M32</f>
        <v>38</v>
      </c>
      <c r="N68" s="16">
        <f>'Отчет ИюльК'!N32</f>
        <v>0</v>
      </c>
      <c r="O68" s="16">
        <f>'Отчет ИюльК'!O32</f>
        <v>0</v>
      </c>
      <c r="P68" s="16">
        <f>'Отчет ИюльК'!P32</f>
        <v>38</v>
      </c>
      <c r="Q68" s="16">
        <f>'Отчет ИюльК'!Q32</f>
        <v>0</v>
      </c>
      <c r="R68" s="16">
        <f>'Отчет ИюльК'!R32</f>
        <v>0</v>
      </c>
      <c r="S68" s="16">
        <f>'Отчет ИюльК'!S32</f>
        <v>0</v>
      </c>
      <c r="T68" s="16">
        <f>'Отчет ИюльК'!T32</f>
        <v>38</v>
      </c>
      <c r="U68" s="16">
        <f>'Отчет ИюльК'!U32</f>
        <v>0</v>
      </c>
      <c r="V68" s="16">
        <f>'Отчет ИюльК'!V32</f>
        <v>8.74</v>
      </c>
      <c r="W68" s="16">
        <f>'Отчет ИюльК'!W32</f>
        <v>0</v>
      </c>
      <c r="X68" s="16">
        <f>'Отчет ИюльК'!X32</f>
        <v>0</v>
      </c>
      <c r="Y68" s="16">
        <f>'Отчет ИюльК'!Y32</f>
        <v>0</v>
      </c>
      <c r="Z68" s="16">
        <f>'Отчет ИюльК'!Z32</f>
        <v>0</v>
      </c>
      <c r="AA68" s="16">
        <f>'Отчет ИюльК'!AA32</f>
        <v>1</v>
      </c>
    </row>
    <row r="69" spans="1:27">
      <c r="A69" s="16">
        <f>'Отчет ИюльК'!A33</f>
        <v>66</v>
      </c>
      <c r="B69" s="16" t="str">
        <f>'Отчет ИюльК'!B33</f>
        <v>Участок №1</v>
      </c>
      <c r="C69" s="16" t="str">
        <f>'Отчет ИюльК'!C33</f>
        <v>ВЛ</v>
      </c>
      <c r="D69" s="16" t="str">
        <f>'Отчет ИюльК'!D33</f>
        <v>ПС110/10кВ Шостье ф.2 ВЛ10кВ№2</v>
      </c>
      <c r="E69" s="16" t="str">
        <f>'Отчет ИюльК'!E33</f>
        <v>10 (10.5)</v>
      </c>
      <c r="F69" s="16">
        <f>'Отчет ИюльК'!F33</f>
        <v>43669.666666666664</v>
      </c>
      <c r="G69" s="16">
        <f>'Отчет ИюльК'!G33</f>
        <v>43669.770833333336</v>
      </c>
      <c r="H69" s="16" t="str">
        <f>'Отчет ИюльК'!H33</f>
        <v>В</v>
      </c>
      <c r="I69" s="16">
        <f>'Отчет ИюльК'!I33</f>
        <v>2.5000000001164153</v>
      </c>
      <c r="J69" s="16" t="str">
        <f>'Отчет ИюльК'!J33</f>
        <v>ВЛ 0,4кВ, №5</v>
      </c>
      <c r="K69" s="16">
        <f>'Отчет ИюльК'!K33</f>
        <v>0</v>
      </c>
      <c r="L69" s="16">
        <f>'Отчет ИюльК'!L33</f>
        <v>0</v>
      </c>
      <c r="M69" s="16">
        <f>'Отчет ИюльК'!M33</f>
        <v>114</v>
      </c>
      <c r="N69" s="16">
        <f>'Отчет ИюльК'!N33</f>
        <v>0</v>
      </c>
      <c r="O69" s="16">
        <f>'Отчет ИюльК'!O33</f>
        <v>0</v>
      </c>
      <c r="P69" s="16">
        <f>'Отчет ИюльК'!P33</f>
        <v>114</v>
      </c>
      <c r="Q69" s="16">
        <f>'Отчет ИюльК'!Q33</f>
        <v>0</v>
      </c>
      <c r="R69" s="16">
        <f>'Отчет ИюльК'!R33</f>
        <v>0</v>
      </c>
      <c r="S69" s="16">
        <f>'Отчет ИюльК'!S33</f>
        <v>0</v>
      </c>
      <c r="T69" s="16">
        <f>'Отчет ИюльК'!T33</f>
        <v>114</v>
      </c>
      <c r="U69" s="16">
        <f>'Отчет ИюльК'!U33</f>
        <v>0</v>
      </c>
      <c r="V69" s="16">
        <f>'Отчет ИюльК'!V33</f>
        <v>33.799999999999997</v>
      </c>
      <c r="W69" s="16">
        <f>'Отчет ИюльК'!W33</f>
        <v>0</v>
      </c>
      <c r="X69" s="16" t="str">
        <f>'Отчет ИюльК'!X33</f>
        <v>№21 02.06.2019</v>
      </c>
      <c r="Y69" s="16" t="str">
        <f>'Отчет ИюльК'!Y33</f>
        <v>3.4.8.4</v>
      </c>
      <c r="Z69" s="16" t="str">
        <f>'Отчет ИюльК'!Z33</f>
        <v>4.4</v>
      </c>
      <c r="AA69" s="16">
        <f>'Отчет ИюльК'!AA33</f>
        <v>1</v>
      </c>
    </row>
    <row r="70" spans="1:27">
      <c r="A70" s="16">
        <f>'Отчет ИюльК'!A34</f>
        <v>67</v>
      </c>
      <c r="B70" s="16" t="str">
        <f>'Отчет ИюльК'!B34</f>
        <v>Участок 1</v>
      </c>
      <c r="C70" s="16" t="str">
        <f>'Отчет ИюльК'!C34</f>
        <v>ВЛ</v>
      </c>
      <c r="D70" s="16" t="str">
        <f>'Отчет ИюльК'!D34</f>
        <v>ВЛ 0,4кВ от ТП 4 Ташенка</v>
      </c>
      <c r="E70" s="16" t="str">
        <f>'Отчет ИюльК'!E34</f>
        <v>0.38</v>
      </c>
      <c r="F70" s="16">
        <f>'Отчет ИюльК'!F34</f>
        <v>43670.375</v>
      </c>
      <c r="G70" s="16">
        <f>'Отчет ИюльК'!G34</f>
        <v>43670.6875</v>
      </c>
      <c r="H70" s="16" t="str">
        <f>'Отчет ИюльК'!H34</f>
        <v>П</v>
      </c>
      <c r="I70" s="16">
        <f>'Отчет ИюльК'!I34</f>
        <v>7.5</v>
      </c>
      <c r="J70" s="16" t="str">
        <f>'Отчет ИюльК'!J34</f>
        <v>ВЛ 0,4кВ</v>
      </c>
      <c r="K70" s="16">
        <f>'Отчет ИюльК'!K34</f>
        <v>0</v>
      </c>
      <c r="L70" s="16">
        <f>'Отчет ИюльК'!L34</f>
        <v>0</v>
      </c>
      <c r="M70" s="16">
        <f>'Отчет ИюльК'!M34</f>
        <v>35</v>
      </c>
      <c r="N70" s="16">
        <f>'Отчет ИюльК'!N34</f>
        <v>0</v>
      </c>
      <c r="O70" s="16">
        <f>'Отчет ИюльК'!O34</f>
        <v>0</v>
      </c>
      <c r="P70" s="16">
        <f>'Отчет ИюльК'!P34</f>
        <v>35</v>
      </c>
      <c r="Q70" s="16">
        <f>'Отчет ИюльК'!Q34</f>
        <v>0</v>
      </c>
      <c r="R70" s="16">
        <f>'Отчет ИюльК'!R34</f>
        <v>0</v>
      </c>
      <c r="S70" s="16">
        <f>'Отчет ИюльК'!S34</f>
        <v>0</v>
      </c>
      <c r="T70" s="16">
        <f>'Отчет ИюльК'!T34</f>
        <v>35</v>
      </c>
      <c r="U70" s="16">
        <f>'Отчет ИюльК'!U34</f>
        <v>0</v>
      </c>
      <c r="V70" s="16">
        <f>'Отчет ИюльК'!V34</f>
        <v>20.05</v>
      </c>
      <c r="W70" s="16">
        <f>'Отчет ИюльК'!W34</f>
        <v>0</v>
      </c>
      <c r="X70" s="16">
        <f>'Отчет ИюльК'!X34</f>
        <v>0</v>
      </c>
      <c r="Y70" s="16">
        <f>'Отчет ИюльК'!Y34</f>
        <v>0</v>
      </c>
      <c r="Z70" s="16">
        <f>'Отчет ИюльК'!Z34</f>
        <v>0</v>
      </c>
      <c r="AA70" s="16">
        <f>'Отчет ИюльК'!AA34</f>
        <v>1</v>
      </c>
    </row>
    <row r="71" spans="1:27">
      <c r="A71" s="16">
        <f>'Отчет ИюльК'!A35</f>
        <v>68</v>
      </c>
      <c r="B71" s="16" t="str">
        <f>'Отчет ИюльК'!B35</f>
        <v>Участок 2</v>
      </c>
      <c r="C71" s="16" t="str">
        <f>'Отчет ИюльК'!C35</f>
        <v>ВЛ</v>
      </c>
      <c r="D71" s="16" t="str">
        <f>'Отчет ИюльК'!D35</f>
        <v>ВЛ 0,4кВ от ТП5 Елатьма</v>
      </c>
      <c r="E71" s="16" t="str">
        <f>'Отчет ИюльК'!E35</f>
        <v>0.38</v>
      </c>
      <c r="F71" s="16">
        <f>'Отчет ИюльК'!F35</f>
        <v>43670.395833333336</v>
      </c>
      <c r="G71" s="16">
        <f>'Отчет ИюльК'!G35</f>
        <v>43670.479166666664</v>
      </c>
      <c r="H71" s="16" t="str">
        <f>'Отчет ИюльК'!H35</f>
        <v>П</v>
      </c>
      <c r="I71" s="16">
        <f>'Отчет ИюльК'!I35</f>
        <v>1.9999999998835847</v>
      </c>
      <c r="J71" s="16" t="str">
        <f>'Отчет ИюльК'!J35</f>
        <v>ВЛ 0,4кВ</v>
      </c>
      <c r="K71" s="16">
        <f>'Отчет ИюльК'!K35</f>
        <v>0</v>
      </c>
      <c r="L71" s="16">
        <f>'Отчет ИюльК'!L35</f>
        <v>0</v>
      </c>
      <c r="M71" s="16">
        <f>'Отчет ИюльК'!M35</f>
        <v>112</v>
      </c>
      <c r="N71" s="16">
        <f>'Отчет ИюльК'!N35</f>
        <v>0</v>
      </c>
      <c r="O71" s="16">
        <f>'Отчет ИюльК'!O35</f>
        <v>0</v>
      </c>
      <c r="P71" s="16">
        <f>'Отчет ИюльК'!P35</f>
        <v>112</v>
      </c>
      <c r="Q71" s="16">
        <f>'Отчет ИюльК'!Q35</f>
        <v>0</v>
      </c>
      <c r="R71" s="16">
        <f>'Отчет ИюльК'!R35</f>
        <v>0</v>
      </c>
      <c r="S71" s="16">
        <f>'Отчет ИюльК'!S35</f>
        <v>0</v>
      </c>
      <c r="T71" s="16">
        <f>'Отчет ИюльК'!T35</f>
        <v>112</v>
      </c>
      <c r="U71" s="16">
        <f>'Отчет ИюльК'!U35</f>
        <v>0</v>
      </c>
      <c r="V71" s="16">
        <f>'Отчет ИюльК'!V35</f>
        <v>25.76</v>
      </c>
      <c r="W71" s="16">
        <f>'Отчет ИюльК'!W35</f>
        <v>0</v>
      </c>
      <c r="X71" s="16">
        <f>'Отчет ИюльК'!X35</f>
        <v>0</v>
      </c>
      <c r="Y71" s="16">
        <f>'Отчет ИюльК'!Y35</f>
        <v>0</v>
      </c>
      <c r="Z71" s="16">
        <f>'Отчет ИюльК'!Z35</f>
        <v>0</v>
      </c>
      <c r="AA71" s="16">
        <f>'Отчет ИюльК'!AA35</f>
        <v>1</v>
      </c>
    </row>
    <row r="72" spans="1:27">
      <c r="A72" s="16">
        <f>'Отчет ИюльК'!A36</f>
        <v>69</v>
      </c>
      <c r="B72" s="16" t="str">
        <f>'Отчет ИюльК'!B36</f>
        <v>Участок 2</v>
      </c>
      <c r="C72" s="16" t="str">
        <f>'Отчет ИюльК'!C36</f>
        <v>ВЛ</v>
      </c>
      <c r="D72" s="16" t="str">
        <f>'Отчет ИюльК'!D36</f>
        <v>ВЛ 0,4кВ от ТП5 Елатьма</v>
      </c>
      <c r="E72" s="16" t="str">
        <f>'Отчет ИюльК'!E36</f>
        <v>0.38</v>
      </c>
      <c r="F72" s="16">
        <f>'Отчет ИюльК'!F36</f>
        <v>43671.416666666664</v>
      </c>
      <c r="G72" s="16">
        <f>'Отчет ИюльК'!G36</f>
        <v>43671.583333333336</v>
      </c>
      <c r="H72" s="16" t="str">
        <f>'Отчет ИюльК'!H36</f>
        <v>П</v>
      </c>
      <c r="I72" s="16">
        <f>'Отчет ИюльК'!I36</f>
        <v>4.0000000001164153</v>
      </c>
      <c r="J72" s="16" t="str">
        <f>'Отчет ИюльК'!J36</f>
        <v>ВЛ 0,4кВ</v>
      </c>
      <c r="K72" s="16">
        <f>'Отчет ИюльК'!K36</f>
        <v>0</v>
      </c>
      <c r="L72" s="16">
        <f>'Отчет ИюльК'!L36</f>
        <v>0</v>
      </c>
      <c r="M72" s="16">
        <f>'Отчет ИюльК'!M36</f>
        <v>112</v>
      </c>
      <c r="N72" s="16">
        <f>'Отчет ИюльК'!N36</f>
        <v>0</v>
      </c>
      <c r="O72" s="16">
        <f>'Отчет ИюльК'!O36</f>
        <v>0</v>
      </c>
      <c r="P72" s="16">
        <f>'Отчет ИюльК'!P36</f>
        <v>112</v>
      </c>
      <c r="Q72" s="16">
        <f>'Отчет ИюльК'!Q36</f>
        <v>0</v>
      </c>
      <c r="R72" s="16">
        <f>'Отчет ИюльК'!R36</f>
        <v>0</v>
      </c>
      <c r="S72" s="16">
        <f>'Отчет ИюльК'!S36</f>
        <v>0</v>
      </c>
      <c r="T72" s="16">
        <f>'Отчет ИюльК'!T36</f>
        <v>112</v>
      </c>
      <c r="U72" s="16">
        <f>'Отчет ИюльК'!U36</f>
        <v>0</v>
      </c>
      <c r="V72" s="16">
        <f>'Отчет ИюльК'!V36</f>
        <v>25.76</v>
      </c>
      <c r="W72" s="16">
        <f>'Отчет ИюльК'!W36</f>
        <v>0</v>
      </c>
      <c r="X72" s="16">
        <f>'Отчет ИюльК'!X36</f>
        <v>0</v>
      </c>
      <c r="Y72" s="16">
        <f>'Отчет ИюльК'!Y36</f>
        <v>0</v>
      </c>
      <c r="Z72" s="16">
        <f>'Отчет ИюльК'!Z36</f>
        <v>0</v>
      </c>
      <c r="AA72" s="16">
        <f>'Отчет ИюльК'!AA36</f>
        <v>1</v>
      </c>
    </row>
    <row r="73" spans="1:27">
      <c r="A73" s="16">
        <f>'Отчет ИюльК'!A37</f>
        <v>70</v>
      </c>
      <c r="B73" s="16" t="str">
        <f>'Отчет ИюльК'!B37</f>
        <v>Участок 1</v>
      </c>
      <c r="C73" s="16" t="str">
        <f>'Отчет ИюльК'!C37</f>
        <v>ВЛ</v>
      </c>
      <c r="D73" s="16" t="str">
        <f>'Отчет ИюльК'!D37</f>
        <v>ВЛ 0,4кВ от ТП 4 Ташенка</v>
      </c>
      <c r="E73" s="16" t="str">
        <f>'Отчет ИюльК'!E37</f>
        <v>0.38</v>
      </c>
      <c r="F73" s="16">
        <f>'Отчет ИюльК'!F37</f>
        <v>43671.583333333336</v>
      </c>
      <c r="G73" s="16">
        <f>'Отчет ИюльК'!G37</f>
        <v>43671.6875</v>
      </c>
      <c r="H73" s="16" t="str">
        <f>'Отчет ИюльК'!H37</f>
        <v>П</v>
      </c>
      <c r="I73" s="16">
        <f>'Отчет ИюльК'!I37</f>
        <v>2.4999999999417923</v>
      </c>
      <c r="J73" s="16" t="str">
        <f>'Отчет ИюльК'!J37</f>
        <v>ВЛ 0,4кВ</v>
      </c>
      <c r="K73" s="16">
        <f>'Отчет ИюльК'!K37</f>
        <v>0</v>
      </c>
      <c r="L73" s="16">
        <f>'Отчет ИюльК'!L37</f>
        <v>0</v>
      </c>
      <c r="M73" s="16">
        <f>'Отчет ИюльК'!M37</f>
        <v>454</v>
      </c>
      <c r="N73" s="16">
        <f>'Отчет ИюльК'!N37</f>
        <v>0</v>
      </c>
      <c r="O73" s="16">
        <f>'Отчет ИюльК'!O37</f>
        <v>0</v>
      </c>
      <c r="P73" s="16">
        <f>'Отчет ИюльК'!P37</f>
        <v>454</v>
      </c>
      <c r="Q73" s="16">
        <f>'Отчет ИюльК'!Q37</f>
        <v>0</v>
      </c>
      <c r="R73" s="16">
        <f>'Отчет ИюльК'!R37</f>
        <v>0</v>
      </c>
      <c r="S73" s="16">
        <f>'Отчет ИюльК'!S37</f>
        <v>0</v>
      </c>
      <c r="T73" s="16">
        <f>'Отчет ИюльК'!T37</f>
        <v>454</v>
      </c>
      <c r="U73" s="16">
        <f>'Отчет ИюльК'!U37</f>
        <v>0</v>
      </c>
      <c r="V73" s="16">
        <f>'Отчет ИюльК'!V37</f>
        <v>104.42</v>
      </c>
      <c r="W73" s="16">
        <f>'Отчет ИюльК'!W37</f>
        <v>0</v>
      </c>
      <c r="X73" s="16">
        <f>'Отчет ИюльК'!X37</f>
        <v>0</v>
      </c>
      <c r="Y73" s="16">
        <f>'Отчет ИюльК'!Y37</f>
        <v>0</v>
      </c>
      <c r="Z73" s="16">
        <f>'Отчет ИюльК'!Z37</f>
        <v>0</v>
      </c>
      <c r="AA73" s="16">
        <f>'Отчет ИюльК'!AA37</f>
        <v>1</v>
      </c>
    </row>
    <row r="74" spans="1:27">
      <c r="A74" s="16">
        <f>'Отчет ИюльК'!A38</f>
        <v>71</v>
      </c>
      <c r="B74" s="16" t="str">
        <f>'Отчет ИюльК'!B38</f>
        <v>Участок 2</v>
      </c>
      <c r="C74" s="16" t="str">
        <f>'Отчет ИюльК'!C38</f>
        <v>ВЛ</v>
      </c>
      <c r="D74" s="16" t="str">
        <f>'Отчет ИюльК'!D38</f>
        <v>ВЛ 0,4кВ от ТП11 Елатьма</v>
      </c>
      <c r="E74" s="16" t="str">
        <f>'Отчет ИюльК'!E38</f>
        <v>0.38</v>
      </c>
      <c r="F74" s="16">
        <f>'Отчет ИюльК'!F38</f>
        <v>43672.375</v>
      </c>
      <c r="G74" s="16">
        <f>'Отчет ИюльК'!G38</f>
        <v>43672.5</v>
      </c>
      <c r="H74" s="16" t="str">
        <f>'Отчет ИюльК'!H38</f>
        <v>П</v>
      </c>
      <c r="I74" s="16">
        <f>'Отчет ИюльК'!I38</f>
        <v>3</v>
      </c>
      <c r="J74" s="16" t="str">
        <f>'Отчет ИюльК'!J38</f>
        <v>ВЛ 0,4кВ</v>
      </c>
      <c r="K74" s="16">
        <f>'Отчет ИюльК'!K38</f>
        <v>0</v>
      </c>
      <c r="L74" s="16">
        <f>'Отчет ИюльК'!L38</f>
        <v>0</v>
      </c>
      <c r="M74" s="16">
        <f>'Отчет ИюльК'!M38</f>
        <v>22</v>
      </c>
      <c r="N74" s="16">
        <f>'Отчет ИюльК'!N38</f>
        <v>0</v>
      </c>
      <c r="O74" s="16">
        <f>'Отчет ИюльК'!O38</f>
        <v>0</v>
      </c>
      <c r="P74" s="16">
        <f>'Отчет ИюльК'!P38</f>
        <v>22</v>
      </c>
      <c r="Q74" s="16">
        <f>'Отчет ИюльК'!Q38</f>
        <v>0</v>
      </c>
      <c r="R74" s="16">
        <f>'Отчет ИюльК'!R38</f>
        <v>0</v>
      </c>
      <c r="S74" s="16">
        <f>'Отчет ИюльК'!S38</f>
        <v>0</v>
      </c>
      <c r="T74" s="16">
        <f>'Отчет ИюльК'!T38</f>
        <v>22</v>
      </c>
      <c r="U74" s="16">
        <f>'Отчет ИюльК'!U38</f>
        <v>0</v>
      </c>
      <c r="V74" s="16">
        <f>'Отчет ИюльК'!V38</f>
        <v>5.0600000000000005</v>
      </c>
      <c r="W74" s="16">
        <f>'Отчет ИюльК'!W38</f>
        <v>0</v>
      </c>
      <c r="X74" s="16">
        <f>'Отчет ИюльК'!X38</f>
        <v>0</v>
      </c>
      <c r="Y74" s="16">
        <f>'Отчет ИюльК'!Y38</f>
        <v>0</v>
      </c>
      <c r="Z74" s="16">
        <f>'Отчет ИюльК'!Z38</f>
        <v>0</v>
      </c>
      <c r="AA74" s="16">
        <f>'Отчет ИюльК'!AA38</f>
        <v>1</v>
      </c>
    </row>
    <row r="75" spans="1:27">
      <c r="A75" s="16">
        <f>'Отчет ИюльК'!A39</f>
        <v>72</v>
      </c>
      <c r="B75" s="16" t="str">
        <f>'Отчет ИюльК'!B39</f>
        <v>Участок №1</v>
      </c>
      <c r="C75" s="16" t="str">
        <f>'Отчет ИюльК'!C39</f>
        <v>ВЛ</v>
      </c>
      <c r="D75" s="16" t="str">
        <f>'Отчет ИюльК'!D39</f>
        <v>ПС Зеленино 35/10кВ  ВЛ 10кВ №3, ЗТП5 ф.5</v>
      </c>
      <c r="E75" s="16" t="str">
        <f>'Отчет ИюльК'!E39</f>
        <v>0.38</v>
      </c>
      <c r="F75" s="16">
        <f>'Отчет ИюльК'!F39</f>
        <v>43674.875</v>
      </c>
      <c r="G75" s="16">
        <f>'Отчет ИюльК'!G39</f>
        <v>43674.979166666664</v>
      </c>
      <c r="H75" s="16" t="str">
        <f>'Отчет ИюльК'!H39</f>
        <v>В</v>
      </c>
      <c r="I75" s="16">
        <f>'Отчет ИюльК'!I39</f>
        <v>2.4999999999417923</v>
      </c>
      <c r="J75" s="16" t="str">
        <f>'Отчет ИюльК'!J39</f>
        <v>ВЛ 10кВ, №3</v>
      </c>
      <c r="K75" s="16">
        <f>'Отчет ИюльК'!K39</f>
        <v>0</v>
      </c>
      <c r="L75" s="16">
        <f>'Отчет ИюльК'!L39</f>
        <v>0</v>
      </c>
      <c r="M75" s="16">
        <f>'Отчет ИюльК'!M39</f>
        <v>144</v>
      </c>
      <c r="N75" s="16">
        <f>'Отчет ИюльК'!N39</f>
        <v>0</v>
      </c>
      <c r="O75" s="16">
        <f>'Отчет ИюльК'!O39</f>
        <v>0</v>
      </c>
      <c r="P75" s="16">
        <f>'Отчет ИюльК'!P39</f>
        <v>144</v>
      </c>
      <c r="Q75" s="16">
        <f>'Отчет ИюльК'!Q39</f>
        <v>0</v>
      </c>
      <c r="R75" s="16">
        <f>'Отчет ИюльК'!R39</f>
        <v>0</v>
      </c>
      <c r="S75" s="16">
        <f>'Отчет ИюльК'!S39</f>
        <v>0</v>
      </c>
      <c r="T75" s="16">
        <f>'Отчет ИюльК'!T39</f>
        <v>144</v>
      </c>
      <c r="U75" s="16">
        <f>'Отчет ИюльК'!U39</f>
        <v>0</v>
      </c>
      <c r="V75" s="16">
        <f>'Отчет ИюльК'!V39</f>
        <v>28.8</v>
      </c>
      <c r="W75" s="16">
        <f>'Отчет ИюльК'!W39</f>
        <v>0</v>
      </c>
      <c r="X75" s="16" t="str">
        <f>'Отчет ИюльК'!X39</f>
        <v>№22 24.06.2019</v>
      </c>
      <c r="Y75" s="16" t="str">
        <f>'Отчет ИюльК'!Y39</f>
        <v>3.4.12.3</v>
      </c>
      <c r="Z75" s="16" t="str">
        <f>'Отчет ИюльК'!Z39</f>
        <v>4.21</v>
      </c>
      <c r="AA75" s="16">
        <f>'Отчет ИюльК'!AA39</f>
        <v>1</v>
      </c>
    </row>
    <row r="76" spans="1:27">
      <c r="A76" s="16">
        <f>'Отчет Август К'!A11</f>
        <v>73</v>
      </c>
      <c r="B76" s="16" t="str">
        <f>'Отчет Август К'!B11</f>
        <v>Участок №2</v>
      </c>
      <c r="C76" s="16" t="str">
        <f>'Отчет Август К'!C11</f>
        <v>ВЛ</v>
      </c>
      <c r="D76" s="16" t="str">
        <f>'Отчет Август К'!D11</f>
        <v>ВЛ 0,4кВ от ТП11 Елатьма</v>
      </c>
      <c r="E76" s="16" t="str">
        <f>'Отчет Август К'!E11</f>
        <v>0.38</v>
      </c>
      <c r="F76" s="16">
        <f>'Отчет Август К'!F11</f>
        <v>43678.375</v>
      </c>
      <c r="G76" s="16">
        <f>'Отчет Август К'!G11</f>
        <v>43678.5</v>
      </c>
      <c r="H76" s="16" t="str">
        <f>'Отчет Август К'!H11</f>
        <v>П</v>
      </c>
      <c r="I76" s="16">
        <f>'Отчет Август К'!I11</f>
        <v>3</v>
      </c>
      <c r="J76" s="16" t="str">
        <f>'Отчет Август К'!J11</f>
        <v>ВЛ 0,4кВ, №2</v>
      </c>
      <c r="K76" s="16">
        <f>'Отчет Август К'!K11</f>
        <v>0</v>
      </c>
      <c r="L76" s="16">
        <f>'Отчет Август К'!L11</f>
        <v>0</v>
      </c>
      <c r="M76" s="16">
        <f>'Отчет Август К'!M11</f>
        <v>22</v>
      </c>
      <c r="N76" s="16">
        <f>'Отчет Август К'!N11</f>
        <v>0</v>
      </c>
      <c r="O76" s="16">
        <f>'Отчет Август К'!O11</f>
        <v>0</v>
      </c>
      <c r="P76" s="16">
        <f>'Отчет Август К'!P11</f>
        <v>22</v>
      </c>
      <c r="Q76" s="16">
        <f>'Отчет Август К'!Q11</f>
        <v>0</v>
      </c>
      <c r="R76" s="16">
        <f>'Отчет Август К'!R11</f>
        <v>0</v>
      </c>
      <c r="S76" s="16">
        <f>'Отчет Август К'!S11</f>
        <v>0</v>
      </c>
      <c r="T76" s="16">
        <f>'Отчет Август К'!T11</f>
        <v>22</v>
      </c>
      <c r="U76" s="16">
        <f>'Отчет Август К'!U11</f>
        <v>0</v>
      </c>
      <c r="V76" s="16">
        <f>'Отчет Август К'!V11</f>
        <v>4.84</v>
      </c>
      <c r="W76" s="16">
        <f>'Отчет Август К'!W11</f>
        <v>0</v>
      </c>
      <c r="X76" s="16">
        <f>'Отчет Август К'!X11</f>
        <v>0</v>
      </c>
      <c r="Y76" s="16">
        <f>'Отчет Август К'!Y11</f>
        <v>0</v>
      </c>
      <c r="Z76" s="16">
        <f>'Отчет Август К'!Z11</f>
        <v>0</v>
      </c>
      <c r="AA76" s="16">
        <f>'Отчет Август К'!AA11</f>
        <v>1</v>
      </c>
    </row>
    <row r="77" spans="1:27">
      <c r="A77" s="16">
        <f>'Отчет Август К'!A12</f>
        <v>74</v>
      </c>
      <c r="B77" s="16" t="str">
        <f>'Отчет Август К'!B12</f>
        <v>Участок №1</v>
      </c>
      <c r="C77" s="16" t="str">
        <f>'Отчет Август К'!C12</f>
        <v>ТП</v>
      </c>
      <c r="D77" s="16" t="str">
        <f>'Отчет Август К'!D12</f>
        <v>ТП Бургаз</v>
      </c>
      <c r="E77" s="16" t="str">
        <f>'Отчет Август К'!E12</f>
        <v>10 (10.5)</v>
      </c>
      <c r="F77" s="16">
        <f>'Отчет Август К'!F12</f>
        <v>43678.458333333336</v>
      </c>
      <c r="G77" s="16">
        <f>'Отчет Август К'!G12</f>
        <v>43678.666666666664</v>
      </c>
      <c r="H77" s="16" t="str">
        <f>'Отчет Август К'!H12</f>
        <v>П</v>
      </c>
      <c r="I77" s="16">
        <f>'Отчет Август К'!I12</f>
        <v>4.9999999998835847</v>
      </c>
      <c r="J77" s="16" t="str">
        <f>'Отчет Август К'!J12</f>
        <v>ТП Бургаз</v>
      </c>
      <c r="K77" s="16">
        <f>'Отчет Август К'!K12</f>
        <v>0</v>
      </c>
      <c r="L77" s="16">
        <f>'Отчет Август К'!L12</f>
        <v>0</v>
      </c>
      <c r="M77" s="16">
        <f>'Отчет Август К'!M12</f>
        <v>28</v>
      </c>
      <c r="N77" s="16">
        <f>'Отчет Август К'!N12</f>
        <v>0</v>
      </c>
      <c r="O77" s="16">
        <f>'Отчет Август К'!O12</f>
        <v>0</v>
      </c>
      <c r="P77" s="16">
        <f>'Отчет Август К'!P12</f>
        <v>28</v>
      </c>
      <c r="Q77" s="16">
        <f>'Отчет Август К'!Q12</f>
        <v>0</v>
      </c>
      <c r="R77" s="16">
        <f>'Отчет Август К'!R12</f>
        <v>0</v>
      </c>
      <c r="S77" s="16">
        <f>'Отчет Август К'!S12</f>
        <v>0</v>
      </c>
      <c r="T77" s="16">
        <f>'Отчет Август К'!T12</f>
        <v>28</v>
      </c>
      <c r="U77" s="16">
        <f>'Отчет Август К'!U12</f>
        <v>0</v>
      </c>
      <c r="V77" s="16">
        <f>'Отчет Август К'!V12</f>
        <v>6.16</v>
      </c>
      <c r="W77" s="16">
        <f>'Отчет Август К'!W12</f>
        <v>0</v>
      </c>
      <c r="X77" s="16">
        <f>'Отчет Август К'!X12</f>
        <v>0</v>
      </c>
      <c r="Y77" s="16">
        <f>'Отчет Август К'!Y12</f>
        <v>0</v>
      </c>
      <c r="Z77" s="16">
        <f>'Отчет Август К'!Z12</f>
        <v>0</v>
      </c>
      <c r="AA77" s="16">
        <f>'Отчет Август К'!AA12</f>
        <v>1</v>
      </c>
    </row>
    <row r="78" spans="1:27">
      <c r="A78" s="16">
        <f>'Отчет Август К'!A13</f>
        <v>75</v>
      </c>
      <c r="B78" s="16" t="str">
        <f>'Отчет Август К'!B13</f>
        <v>Участок №1</v>
      </c>
      <c r="C78" s="16" t="str">
        <f>'Отчет Август К'!C13</f>
        <v>ТП</v>
      </c>
      <c r="D78" s="16" t="str">
        <f>'Отчет Август К'!D13</f>
        <v>ТП 2284 Рыбхоз</v>
      </c>
      <c r="E78" s="16" t="str">
        <f>'Отчет Август К'!E13</f>
        <v>0.38</v>
      </c>
      <c r="F78" s="16">
        <f>'Отчет Август К'!F13</f>
        <v>43683.416666666664</v>
      </c>
      <c r="G78" s="16">
        <f>'Отчет Август К'!G13</f>
        <v>43683.458333333336</v>
      </c>
      <c r="H78" s="16" t="str">
        <f>'Отчет Август К'!H13</f>
        <v>П</v>
      </c>
      <c r="I78" s="16">
        <f>'Отчет Август К'!I13</f>
        <v>1.0000000001164153</v>
      </c>
      <c r="J78" s="16" t="str">
        <f>'Отчет Август К'!J13</f>
        <v>ТП 2284 Рыбхоз</v>
      </c>
      <c r="K78" s="16">
        <f>'Отчет Август К'!K13</f>
        <v>0</v>
      </c>
      <c r="L78" s="16">
        <f>'Отчет Август К'!L13</f>
        <v>0</v>
      </c>
      <c r="M78" s="16">
        <f>'Отчет Август К'!M13</f>
        <v>8</v>
      </c>
      <c r="N78" s="16">
        <f>'Отчет Август К'!N13</f>
        <v>0</v>
      </c>
      <c r="O78" s="16">
        <f>'Отчет Август К'!O13</f>
        <v>0</v>
      </c>
      <c r="P78" s="16">
        <f>'Отчет Август К'!P13</f>
        <v>8</v>
      </c>
      <c r="Q78" s="16">
        <f>'Отчет Август К'!Q13</f>
        <v>0</v>
      </c>
      <c r="R78" s="16">
        <f>'Отчет Август К'!R13</f>
        <v>0</v>
      </c>
      <c r="S78" s="16">
        <f>'Отчет Август К'!S13</f>
        <v>0</v>
      </c>
      <c r="T78" s="16">
        <f>'Отчет Август К'!T13</f>
        <v>8</v>
      </c>
      <c r="U78" s="16">
        <f>'Отчет Август К'!U13</f>
        <v>0</v>
      </c>
      <c r="V78" s="16">
        <f>'Отчет Август К'!V13</f>
        <v>1.76</v>
      </c>
      <c r="W78" s="16">
        <f>'Отчет Август К'!W13</f>
        <v>0</v>
      </c>
      <c r="X78" s="16">
        <f>'Отчет Август К'!X13</f>
        <v>0</v>
      </c>
      <c r="Y78" s="16">
        <f>'Отчет Август К'!Y13</f>
        <v>0</v>
      </c>
      <c r="Z78" s="16">
        <f>'Отчет Август К'!Z13</f>
        <v>0</v>
      </c>
      <c r="AA78" s="16">
        <f>'Отчет Август К'!AA13</f>
        <v>1</v>
      </c>
    </row>
    <row r="79" spans="1:27">
      <c r="A79" s="16">
        <f>'Отчет Август К'!A14</f>
        <v>76</v>
      </c>
      <c r="B79" s="16" t="str">
        <f>'Отчет Август К'!B14</f>
        <v>Участок №1</v>
      </c>
      <c r="C79" s="16" t="str">
        <f>'Отчет Август К'!C14</f>
        <v>ВЛ</v>
      </c>
      <c r="D79" s="16" t="str">
        <f>'Отчет Август К'!D14</f>
        <v>КРУН ВЛ10кВ№3</v>
      </c>
      <c r="E79" s="16" t="str">
        <f>'Отчет Август К'!E14</f>
        <v>10 (10.5)</v>
      </c>
      <c r="F79" s="16">
        <f>'Отчет Август К'!F14</f>
        <v>43690.5</v>
      </c>
      <c r="G79" s="16">
        <f>'Отчет Август К'!G14</f>
        <v>43690.625</v>
      </c>
      <c r="H79" s="16" t="str">
        <f>'Отчет Август К'!H14</f>
        <v>П</v>
      </c>
      <c r="I79" s="16">
        <f>'Отчет Август К'!I14</f>
        <v>3</v>
      </c>
      <c r="J79" s="16" t="str">
        <f>'Отчет Август К'!J14</f>
        <v>КРУН ВЛ10кВ№3</v>
      </c>
      <c r="K79" s="16">
        <f>'Отчет Август К'!K14</f>
        <v>0</v>
      </c>
      <c r="L79" s="16">
        <f>'Отчет Август К'!L14</f>
        <v>0</v>
      </c>
      <c r="M79" s="16">
        <f>'Отчет Август К'!M14</f>
        <v>328</v>
      </c>
      <c r="N79" s="16">
        <f>'Отчет Август К'!N14</f>
        <v>0</v>
      </c>
      <c r="O79" s="16">
        <f>'Отчет Август К'!O14</f>
        <v>0</v>
      </c>
      <c r="P79" s="16">
        <f>'Отчет Август К'!P14</f>
        <v>328</v>
      </c>
      <c r="Q79" s="16">
        <f>'Отчет Август К'!Q14</f>
        <v>0</v>
      </c>
      <c r="R79" s="16">
        <f>'Отчет Август К'!R14</f>
        <v>0</v>
      </c>
      <c r="S79" s="16">
        <f>'Отчет Август К'!S14</f>
        <v>0</v>
      </c>
      <c r="T79" s="16">
        <f>'Отчет Август К'!T14</f>
        <v>328</v>
      </c>
      <c r="U79" s="16">
        <f>'Отчет Август К'!U14</f>
        <v>0</v>
      </c>
      <c r="V79" s="16">
        <f>'Отчет Август К'!V14</f>
        <v>72.16</v>
      </c>
      <c r="W79" s="16">
        <f>'Отчет Август К'!W14</f>
        <v>0</v>
      </c>
      <c r="X79" s="16">
        <f>'Отчет Август К'!X14</f>
        <v>0</v>
      </c>
      <c r="Y79" s="16">
        <f>'Отчет Август К'!Y14</f>
        <v>0</v>
      </c>
      <c r="Z79" s="16">
        <f>'Отчет Август К'!Z14</f>
        <v>0</v>
      </c>
      <c r="AA79" s="16">
        <f>'Отчет Август К'!AA14</f>
        <v>1</v>
      </c>
    </row>
    <row r="80" spans="1:27">
      <c r="A80" s="16">
        <f>'Отчет Август К'!A15</f>
        <v>77</v>
      </c>
      <c r="B80" s="16" t="str">
        <f>'Отчет Август К'!B15</f>
        <v>Участок №3</v>
      </c>
      <c r="C80" s="16" t="str">
        <f>'Отчет Август К'!C15</f>
        <v>ВЛ</v>
      </c>
      <c r="D80" s="16" t="str">
        <f>'Отчет Август К'!D15</f>
        <v>ВЛ 0,4кВ №2 ТП5  Гусь-Железный</v>
      </c>
      <c r="E80" s="16" t="str">
        <f>'Отчет Август К'!E15</f>
        <v>0.38</v>
      </c>
      <c r="F80" s="16">
        <f>'Отчет Август К'!F15</f>
        <v>43683.416666666664</v>
      </c>
      <c r="G80" s="16">
        <f>'Отчет Август К'!G15</f>
        <v>43683.458333333336</v>
      </c>
      <c r="H80" s="16" t="str">
        <f>'Отчет Август К'!H15</f>
        <v>В</v>
      </c>
      <c r="I80" s="16">
        <f>'Отчет Август К'!I15</f>
        <v>1.0000000001164153</v>
      </c>
      <c r="J80" s="16" t="str">
        <f>'Отчет Август К'!J15</f>
        <v>ВЛ 0,4кВ, №2</v>
      </c>
      <c r="K80" s="16">
        <f>'Отчет Август К'!K15</f>
        <v>0</v>
      </c>
      <c r="L80" s="16">
        <f>'Отчет Август К'!L15</f>
        <v>0</v>
      </c>
      <c r="M80" s="16">
        <f>'Отчет Август К'!M15</f>
        <v>11</v>
      </c>
      <c r="N80" s="16">
        <f>'Отчет Август К'!N15</f>
        <v>0</v>
      </c>
      <c r="O80" s="16">
        <f>'Отчет Август К'!O15</f>
        <v>0</v>
      </c>
      <c r="P80" s="16">
        <f>'Отчет Август К'!P15</f>
        <v>11</v>
      </c>
      <c r="Q80" s="16">
        <f>'Отчет Август К'!Q15</f>
        <v>0</v>
      </c>
      <c r="R80" s="16">
        <f>'Отчет Август К'!R15</f>
        <v>0</v>
      </c>
      <c r="S80" s="16">
        <f>'Отчет Август К'!S15</f>
        <v>0</v>
      </c>
      <c r="T80" s="16">
        <f>'Отчет Август К'!T15</f>
        <v>11</v>
      </c>
      <c r="U80" s="16">
        <f>'Отчет Август К'!U15</f>
        <v>0</v>
      </c>
      <c r="V80" s="16">
        <f>'Отчет Август К'!V15</f>
        <v>2.42</v>
      </c>
      <c r="W80" s="16">
        <f>'Отчет Август К'!W15</f>
        <v>0</v>
      </c>
      <c r="X80" s="16" t="str">
        <f>'Отчет Август К'!X15</f>
        <v>№72/1  07.08.2019</v>
      </c>
      <c r="Y80" s="16" t="str">
        <f>'Отчет Август К'!Y15</f>
        <v>3.4.9.3</v>
      </c>
      <c r="Z80" s="16" t="str">
        <f>'Отчет Август К'!Z15</f>
        <v>4.12</v>
      </c>
      <c r="AA80" s="16">
        <f>'Отчет Август К'!AA15</f>
        <v>1</v>
      </c>
    </row>
    <row r="81" spans="1:27">
      <c r="A81" s="16">
        <f>'Отчет Август К'!A16</f>
        <v>78</v>
      </c>
      <c r="B81" s="16" t="str">
        <f>'Отчет Август К'!B16</f>
        <v>Участок №2</v>
      </c>
      <c r="C81" s="16" t="str">
        <f>'Отчет Август К'!C16</f>
        <v>ВЛ</v>
      </c>
      <c r="D81" s="16" t="str">
        <f>'Отчет Август К'!D16</f>
        <v>ЦРП Елатьма 10кВ ф.3</v>
      </c>
      <c r="E81" s="16" t="str">
        <f>'Отчет Август К'!E16</f>
        <v>10 (10.5)</v>
      </c>
      <c r="F81" s="16">
        <f>'Отчет Август К'!F16</f>
        <v>43685.355555555558</v>
      </c>
      <c r="G81" s="16">
        <f>'Отчет Август К'!G16</f>
        <v>43685.361805555556</v>
      </c>
      <c r="H81" s="16" t="str">
        <f>'Отчет Август К'!H16</f>
        <v>В</v>
      </c>
      <c r="I81" s="16">
        <f>'Отчет Август К'!I16</f>
        <v>0.1499999999650754</v>
      </c>
      <c r="J81" s="16" t="str">
        <f>'Отчет Август К'!J16</f>
        <v>ВЛ 10кВ, №3</v>
      </c>
      <c r="K81" s="16">
        <f>'Отчет Август К'!K16</f>
        <v>0</v>
      </c>
      <c r="L81" s="16">
        <f>'Отчет Август К'!L16</f>
        <v>0</v>
      </c>
      <c r="M81" s="16">
        <f>'Отчет Август К'!M16</f>
        <v>1636</v>
      </c>
      <c r="N81" s="16">
        <f>'Отчет Август К'!N16</f>
        <v>0</v>
      </c>
      <c r="O81" s="16">
        <f>'Отчет Август К'!O16</f>
        <v>0</v>
      </c>
      <c r="P81" s="16">
        <f>'Отчет Август К'!P16</f>
        <v>1636</v>
      </c>
      <c r="Q81" s="16">
        <f>'Отчет Август К'!Q16</f>
        <v>0</v>
      </c>
      <c r="R81" s="16">
        <f>'Отчет Август К'!R16</f>
        <v>0</v>
      </c>
      <c r="S81" s="16">
        <f>'Отчет Август К'!S16</f>
        <v>0</v>
      </c>
      <c r="T81" s="16">
        <f>'Отчет Август К'!T16</f>
        <v>1636</v>
      </c>
      <c r="U81" s="16">
        <f>'Отчет Август К'!U16</f>
        <v>0</v>
      </c>
      <c r="V81" s="16">
        <f>'Отчет Август К'!V16</f>
        <v>359.92</v>
      </c>
      <c r="W81" s="16">
        <f>'Отчет Август К'!W16</f>
        <v>0</v>
      </c>
      <c r="X81" s="16" t="str">
        <f>'Отчет Август К'!X16</f>
        <v>№73 09.08.2019</v>
      </c>
      <c r="Y81" s="16" t="str">
        <f>'Отчет Август К'!Y16</f>
        <v>3.4.9.3</v>
      </c>
      <c r="Z81" s="16" t="str">
        <f>'Отчет Август К'!Z16</f>
        <v>4.12</v>
      </c>
      <c r="AA81" s="16">
        <f>'Отчет Август К'!AA16</f>
        <v>1</v>
      </c>
    </row>
    <row r="82" spans="1:27">
      <c r="A82" s="16">
        <f>'Отчет Август К'!A17</f>
        <v>79</v>
      </c>
      <c r="B82" s="16" t="str">
        <f>'Отчет Август К'!B17</f>
        <v>Участок №1</v>
      </c>
      <c r="C82" s="16" t="str">
        <f>'Отчет Август К'!C17</f>
        <v>ВЛ</v>
      </c>
      <c r="D82" s="16" t="str">
        <f>'Отчет Август К'!D17</f>
        <v>ВЛ 0,4кВ ТП2218 ф.2</v>
      </c>
      <c r="E82" s="16" t="str">
        <f>'Отчет Август К'!E17</f>
        <v>0.38</v>
      </c>
      <c r="F82" s="16">
        <f>'Отчет Август К'!F17</f>
        <v>43686.666666666664</v>
      </c>
      <c r="G82" s="16">
        <f>'Отчет Август К'!G17</f>
        <v>43686.75</v>
      </c>
      <c r="H82" s="16" t="str">
        <f>'Отчет Август К'!H17</f>
        <v>В</v>
      </c>
      <c r="I82" s="16">
        <f>'Отчет Август К'!I17</f>
        <v>2.0000000000582077</v>
      </c>
      <c r="J82" s="16" t="str">
        <f>'Отчет Август К'!J17</f>
        <v>ВЛ 0,4кВ, №2</v>
      </c>
      <c r="K82" s="16">
        <f>'Отчет Август К'!K17</f>
        <v>0</v>
      </c>
      <c r="L82" s="16">
        <f>'Отчет Август К'!L17</f>
        <v>0</v>
      </c>
      <c r="M82" s="16">
        <f>'Отчет Август К'!M17</f>
        <v>14</v>
      </c>
      <c r="N82" s="16">
        <f>'Отчет Август К'!N17</f>
        <v>0</v>
      </c>
      <c r="O82" s="16">
        <f>'Отчет Август К'!O17</f>
        <v>0</v>
      </c>
      <c r="P82" s="16">
        <f>'Отчет Август К'!P17</f>
        <v>14</v>
      </c>
      <c r="Q82" s="16">
        <f>'Отчет Август К'!Q17</f>
        <v>0</v>
      </c>
      <c r="R82" s="16">
        <f>'Отчет Август К'!R17</f>
        <v>0</v>
      </c>
      <c r="S82" s="16">
        <f>'Отчет Август К'!S17</f>
        <v>0</v>
      </c>
      <c r="T82" s="16">
        <f>'Отчет Август К'!T17</f>
        <v>14</v>
      </c>
      <c r="U82" s="16">
        <f>'Отчет Август К'!U17</f>
        <v>0</v>
      </c>
      <c r="V82" s="16">
        <f>'Отчет Август К'!V17</f>
        <v>3.08</v>
      </c>
      <c r="W82" s="16">
        <f>'Отчет Август К'!W17</f>
        <v>0</v>
      </c>
      <c r="X82" s="16" t="str">
        <f>'Отчет Август К'!X17</f>
        <v>№74 10.08.2019</v>
      </c>
      <c r="Y82" s="16" t="str">
        <f>'Отчет Август К'!Y17</f>
        <v>3.4.12.3</v>
      </c>
      <c r="Z82" s="16" t="str">
        <f>'Отчет Август К'!Z17</f>
        <v>4.12</v>
      </c>
      <c r="AA82" s="16">
        <f>'Отчет Август К'!AA17</f>
        <v>1</v>
      </c>
    </row>
    <row r="83" spans="1:27">
      <c r="A83" s="16">
        <f>'Отчет Август К'!A18</f>
        <v>80</v>
      </c>
      <c r="B83" s="16" t="str">
        <f>'Отчет Август К'!B18</f>
        <v>Участок №2</v>
      </c>
      <c r="C83" s="16" t="str">
        <f>'Отчет Август К'!C18</f>
        <v>ВЛ</v>
      </c>
      <c r="D83" s="16" t="str">
        <f>'Отчет Август К'!D18</f>
        <v>ЦРП Елатьма 10кВ ф.3</v>
      </c>
      <c r="E83" s="16" t="str">
        <f>'Отчет Август К'!E18</f>
        <v>10 (10.5)</v>
      </c>
      <c r="F83" s="16">
        <f>'Отчет Август К'!F18</f>
        <v>43687.922222222223</v>
      </c>
      <c r="G83" s="16">
        <f>'Отчет Август К'!G18</f>
        <v>43687.9375</v>
      </c>
      <c r="H83" s="16" t="str">
        <f>'Отчет Август К'!H18</f>
        <v>В</v>
      </c>
      <c r="I83" s="16">
        <f>'Отчет Август К'!I18</f>
        <v>0.36666666663950309</v>
      </c>
      <c r="J83" s="16" t="str">
        <f>'Отчет Август К'!J18</f>
        <v>ВЛ 10кВ, №3</v>
      </c>
      <c r="K83" s="16">
        <f>'Отчет Август К'!K18</f>
        <v>0</v>
      </c>
      <c r="L83" s="16">
        <f>'Отчет Август К'!L18</f>
        <v>0</v>
      </c>
      <c r="M83" s="16">
        <f>'Отчет Август К'!M18</f>
        <v>1636</v>
      </c>
      <c r="N83" s="16">
        <f>'Отчет Август К'!N18</f>
        <v>0</v>
      </c>
      <c r="O83" s="16">
        <f>'Отчет Август К'!O18</f>
        <v>0</v>
      </c>
      <c r="P83" s="16">
        <f>'Отчет Август К'!P18</f>
        <v>1636</v>
      </c>
      <c r="Q83" s="16">
        <f>'Отчет Август К'!Q18</f>
        <v>0</v>
      </c>
      <c r="R83" s="16">
        <f>'Отчет Август К'!R18</f>
        <v>0</v>
      </c>
      <c r="S83" s="16">
        <f>'Отчет Август К'!S18</f>
        <v>0</v>
      </c>
      <c r="T83" s="16">
        <f>'Отчет Август К'!T18</f>
        <v>1636</v>
      </c>
      <c r="U83" s="16">
        <f>'Отчет Август К'!U18</f>
        <v>0</v>
      </c>
      <c r="V83" s="16">
        <f>'Отчет Август К'!V18</f>
        <v>359.92</v>
      </c>
      <c r="W83" s="16">
        <f>'Отчет Август К'!W18</f>
        <v>0</v>
      </c>
      <c r="X83" s="16" t="str">
        <f>'Отчет Август К'!X18</f>
        <v>№75 10.08.2019</v>
      </c>
      <c r="Y83" s="16" t="str">
        <f>'Отчет Август К'!Y18</f>
        <v>3.4.12.3</v>
      </c>
      <c r="Z83" s="16" t="str">
        <f>'Отчет Август К'!Z18</f>
        <v>4.21</v>
      </c>
      <c r="AA83" s="16">
        <f>'Отчет Август К'!AA18</f>
        <v>1</v>
      </c>
    </row>
    <row r="84" spans="1:27">
      <c r="A84" s="16">
        <f>'Отчет Август К'!A19</f>
        <v>81</v>
      </c>
      <c r="B84" s="16" t="str">
        <f>'Отчет Август К'!B19</f>
        <v>Участок №3</v>
      </c>
      <c r="C84" s="16" t="str">
        <f>'Отчет Август К'!C19</f>
        <v>ТП</v>
      </c>
      <c r="D84" s="16" t="str">
        <f>'Отчет Август К'!D19</f>
        <v>ТП2 Гусь-Железный</v>
      </c>
      <c r="E84" s="16" t="str">
        <f>'Отчет Август К'!E19</f>
        <v>10 (10.5)</v>
      </c>
      <c r="F84" s="16">
        <f>'Отчет Август К'!F19</f>
        <v>43692.625</v>
      </c>
      <c r="G84" s="16">
        <f>'Отчет Август К'!G19</f>
        <v>43692.6875</v>
      </c>
      <c r="H84" s="16" t="str">
        <f>'Отчет Август К'!H19</f>
        <v>П</v>
      </c>
      <c r="I84" s="16">
        <f>'Отчет Август К'!I19</f>
        <v>1.5</v>
      </c>
      <c r="J84" s="16" t="str">
        <f>'Отчет Август К'!J19</f>
        <v>ТП2 Гусь-Железный</v>
      </c>
      <c r="K84" s="16">
        <f>'Отчет Август К'!K19</f>
        <v>0</v>
      </c>
      <c r="L84" s="16">
        <f>'Отчет Август К'!L19</f>
        <v>0</v>
      </c>
      <c r="M84" s="16">
        <f>'Отчет Август К'!M19</f>
        <v>31</v>
      </c>
      <c r="N84" s="16">
        <f>'Отчет Август К'!N19</f>
        <v>0</v>
      </c>
      <c r="O84" s="16">
        <f>'Отчет Август К'!O19</f>
        <v>0</v>
      </c>
      <c r="P84" s="16">
        <f>'Отчет Август К'!P19</f>
        <v>31</v>
      </c>
      <c r="Q84" s="16">
        <f>'Отчет Август К'!Q19</f>
        <v>0</v>
      </c>
      <c r="R84" s="16">
        <f>'Отчет Август К'!R19</f>
        <v>0</v>
      </c>
      <c r="S84" s="16">
        <f>'Отчет Август К'!S19</f>
        <v>0</v>
      </c>
      <c r="T84" s="16">
        <f>'Отчет Август К'!T19</f>
        <v>31</v>
      </c>
      <c r="U84" s="16">
        <f>'Отчет Август К'!U19</f>
        <v>0</v>
      </c>
      <c r="V84" s="16">
        <f>'Отчет Август К'!V19</f>
        <v>6.82</v>
      </c>
      <c r="W84" s="16">
        <f>'Отчет Август К'!W19</f>
        <v>0</v>
      </c>
      <c r="X84" s="16">
        <f>'Отчет Август К'!X19</f>
        <v>0</v>
      </c>
      <c r="Y84" s="16">
        <f>'Отчет Август К'!Y19</f>
        <v>0</v>
      </c>
      <c r="Z84" s="16">
        <f>'Отчет Август К'!Z19</f>
        <v>0</v>
      </c>
      <c r="AA84" s="16">
        <f>'Отчет Август К'!AA19</f>
        <v>1</v>
      </c>
    </row>
    <row r="85" spans="1:27">
      <c r="A85" s="16">
        <f>'Отчет Август К'!A20</f>
        <v>82</v>
      </c>
      <c r="B85" s="16" t="str">
        <f>'Отчет Август К'!B20</f>
        <v>Участок №1</v>
      </c>
      <c r="C85" s="16" t="str">
        <f>'Отчет Август К'!C20</f>
        <v>ВЛ</v>
      </c>
      <c r="D85" s="16" t="str">
        <f>'Отчет Август К'!D20</f>
        <v>ВЛ10кВ Ф12 ПС Касимов</v>
      </c>
      <c r="E85" s="16" t="str">
        <f>'Отчет Август К'!E20</f>
        <v>10 (10.5)</v>
      </c>
      <c r="F85" s="16">
        <f>'Отчет Август К'!F20</f>
        <v>43693.1875</v>
      </c>
      <c r="G85" s="16">
        <f>'Отчет Август К'!G20</f>
        <v>43693.333333333336</v>
      </c>
      <c r="H85" s="16" t="str">
        <f>'Отчет Август К'!H20</f>
        <v>В</v>
      </c>
      <c r="I85" s="16">
        <f>'Отчет Август К'!I20</f>
        <v>3.5000000000582077</v>
      </c>
      <c r="J85" s="16" t="str">
        <f>'Отчет Август К'!J20</f>
        <v>ВЛ 10кВ, №3</v>
      </c>
      <c r="K85" s="16">
        <f>'Отчет Август К'!K20</f>
        <v>0</v>
      </c>
      <c r="L85" s="16">
        <f>'Отчет Август К'!L20</f>
        <v>0</v>
      </c>
      <c r="M85" s="16">
        <f>'Отчет Август К'!M20</f>
        <v>422</v>
      </c>
      <c r="N85" s="16">
        <f>'Отчет Август К'!N20</f>
        <v>0</v>
      </c>
      <c r="O85" s="16">
        <f>'Отчет Август К'!O20</f>
        <v>0</v>
      </c>
      <c r="P85" s="16">
        <f>'Отчет Август К'!P20</f>
        <v>422</v>
      </c>
      <c r="Q85" s="16">
        <f>'Отчет Август К'!Q20</f>
        <v>0</v>
      </c>
      <c r="R85" s="16">
        <f>'Отчет Август К'!R20</f>
        <v>0</v>
      </c>
      <c r="S85" s="16">
        <f>'Отчет Август К'!S20</f>
        <v>0</v>
      </c>
      <c r="T85" s="16">
        <f>'Отчет Август К'!T20</f>
        <v>422</v>
      </c>
      <c r="U85" s="16">
        <f>'Отчет Август К'!U20</f>
        <v>0</v>
      </c>
      <c r="V85" s="16">
        <f>'Отчет Август К'!V20</f>
        <v>92.84</v>
      </c>
      <c r="W85" s="16">
        <f>'Отчет Август К'!W20</f>
        <v>0</v>
      </c>
      <c r="X85" s="16" t="str">
        <f>'Отчет Август К'!X20</f>
        <v>№76 10.08.2019</v>
      </c>
      <c r="Y85" s="16" t="str">
        <f>'Отчет Август К'!Y20</f>
        <v>3.4.12.3</v>
      </c>
      <c r="Z85" s="16" t="str">
        <f>'Отчет Август К'!Z20</f>
        <v>4.21</v>
      </c>
      <c r="AA85" s="16">
        <f>'Отчет Август К'!AA20</f>
        <v>1</v>
      </c>
    </row>
    <row r="86" spans="1:27">
      <c r="A86" s="16">
        <f>'Отчет Август К'!A21</f>
        <v>83</v>
      </c>
      <c r="B86" s="16" t="str">
        <f>'Отчет Август К'!B21</f>
        <v>Участок №1</v>
      </c>
      <c r="C86" s="16" t="str">
        <f>'Отчет Август К'!C21</f>
        <v>ВЛ</v>
      </c>
      <c r="D86" s="16" t="str">
        <f>'Отчет Август К'!D21</f>
        <v>ПС110/10кВ Шостье ф.2 ВЛ10кВ№2</v>
      </c>
      <c r="E86" s="16" t="str">
        <f>'Отчет Август К'!E21</f>
        <v>10 (10.5)</v>
      </c>
      <c r="F86" s="16">
        <f>'Отчет Август К'!F21</f>
        <v>43694.6875</v>
      </c>
      <c r="G86" s="16">
        <f>'Отчет Август К'!G21</f>
        <v>43694.833333333336</v>
      </c>
      <c r="H86" s="16" t="str">
        <f>'Отчет Август К'!H21</f>
        <v>В</v>
      </c>
      <c r="I86" s="16">
        <f>'Отчет Август К'!I21</f>
        <v>3.5000000000582077</v>
      </c>
      <c r="J86" s="16" t="str">
        <f>'Отчет Август К'!J21</f>
        <v>ВЛ 10кВ, №2</v>
      </c>
      <c r="K86" s="16">
        <f>'Отчет Август К'!K21</f>
        <v>0</v>
      </c>
      <c r="L86" s="16">
        <f>'Отчет Август К'!L21</f>
        <v>0</v>
      </c>
      <c r="M86" s="16">
        <f>'Отчет Август К'!M21</f>
        <v>86</v>
      </c>
      <c r="N86" s="16">
        <f>'Отчет Август К'!N21</f>
        <v>0</v>
      </c>
      <c r="O86" s="16">
        <f>'Отчет Август К'!O21</f>
        <v>0</v>
      </c>
      <c r="P86" s="16">
        <f>'Отчет Август К'!P21</f>
        <v>86</v>
      </c>
      <c r="Q86" s="16">
        <f>'Отчет Август К'!Q21</f>
        <v>0</v>
      </c>
      <c r="R86" s="16">
        <f>'Отчет Август К'!R21</f>
        <v>0</v>
      </c>
      <c r="S86" s="16">
        <f>'Отчет Август К'!S21</f>
        <v>0</v>
      </c>
      <c r="T86" s="16">
        <f>'Отчет Август К'!T21</f>
        <v>86</v>
      </c>
      <c r="U86" s="16">
        <f>'Отчет Август К'!U21</f>
        <v>0</v>
      </c>
      <c r="V86" s="16">
        <f>'Отчет Август К'!V21</f>
        <v>18.920000000000002</v>
      </c>
      <c r="W86" s="16">
        <f>'Отчет Август К'!W21</f>
        <v>0</v>
      </c>
      <c r="X86" s="16" t="str">
        <f>'Отчет Август К'!X21</f>
        <v>№78.10.08.2019</v>
      </c>
      <c r="Y86" s="16" t="str">
        <f>'Отчет Август К'!Y21</f>
        <v>3.4.12.3</v>
      </c>
      <c r="Z86" s="16" t="str">
        <f>'Отчет Август К'!Z21</f>
        <v>4.21</v>
      </c>
      <c r="AA86" s="16">
        <f>'Отчет Август К'!AA21</f>
        <v>1</v>
      </c>
    </row>
    <row r="87" spans="1:27">
      <c r="A87" s="16">
        <f>'Отчет Август К'!A22</f>
        <v>84</v>
      </c>
      <c r="B87" s="16" t="str">
        <f>'Отчет Август К'!B22</f>
        <v>Участок №1</v>
      </c>
      <c r="C87" s="16" t="str">
        <f>'Отчет Август К'!C22</f>
        <v>ВЛ</v>
      </c>
      <c r="D87" s="16" t="str">
        <f>'Отчет Август К'!D22</f>
        <v>ПС Зеленино 35/10кВ  ВЛ 10кВ №3, ЗТП5 ф.5</v>
      </c>
      <c r="E87" s="16" t="str">
        <f>'Отчет Август К'!E22</f>
        <v>10 (10.5)</v>
      </c>
      <c r="F87" s="16">
        <f>'Отчет Август К'!F22</f>
        <v>43694.708333333336</v>
      </c>
      <c r="G87" s="16">
        <f>'Отчет Август К'!G22</f>
        <v>43694.833333333336</v>
      </c>
      <c r="H87" s="16" t="str">
        <f>'Отчет Август К'!H22</f>
        <v>В</v>
      </c>
      <c r="I87" s="16">
        <f>'Отчет Август К'!I22</f>
        <v>3</v>
      </c>
      <c r="J87" s="16" t="str">
        <f>'Отчет Август К'!J22</f>
        <v>ВЛ 10кВ, №3</v>
      </c>
      <c r="K87" s="16">
        <f>'Отчет Август К'!K22</f>
        <v>0</v>
      </c>
      <c r="L87" s="16">
        <f>'Отчет Август К'!L22</f>
        <v>0</v>
      </c>
      <c r="M87" s="16">
        <f>'Отчет Август К'!M22</f>
        <v>144</v>
      </c>
      <c r="N87" s="16">
        <f>'Отчет Август К'!N22</f>
        <v>0</v>
      </c>
      <c r="O87" s="16">
        <f>'Отчет Август К'!O22</f>
        <v>0</v>
      </c>
      <c r="P87" s="16">
        <f>'Отчет Август К'!P22</f>
        <v>144</v>
      </c>
      <c r="Q87" s="16">
        <f>'Отчет Август К'!Q22</f>
        <v>0</v>
      </c>
      <c r="R87" s="16">
        <f>'Отчет Август К'!R22</f>
        <v>0</v>
      </c>
      <c r="S87" s="16">
        <f>'Отчет Август К'!S22</f>
        <v>0</v>
      </c>
      <c r="T87" s="16">
        <f>'Отчет Август К'!T22</f>
        <v>144</v>
      </c>
      <c r="U87" s="16">
        <f>'Отчет Август К'!U22</f>
        <v>0</v>
      </c>
      <c r="V87" s="16">
        <f>'Отчет Август К'!V22</f>
        <v>31.68</v>
      </c>
      <c r="W87" s="16">
        <f>'Отчет Август К'!W22</f>
        <v>0</v>
      </c>
      <c r="X87" s="16" t="str">
        <f>'Отчет Август К'!X22</f>
        <v>№77 10.08.2019</v>
      </c>
      <c r="Y87" s="16" t="str">
        <f>'Отчет Август К'!Y22</f>
        <v>3.4.12.3</v>
      </c>
      <c r="Z87" s="16" t="str">
        <f>'Отчет Август К'!Z22</f>
        <v>4.21</v>
      </c>
      <c r="AA87" s="16">
        <f>'Отчет Август К'!AA22</f>
        <v>1</v>
      </c>
    </row>
    <row r="88" spans="1:27">
      <c r="A88" s="16">
        <f>'Отчет Август К'!A23</f>
        <v>85</v>
      </c>
      <c r="B88" s="16" t="str">
        <f>'Отчет Август К'!B23</f>
        <v>Участок №2</v>
      </c>
      <c r="C88" s="16" t="str">
        <f>'Отчет Август К'!C23</f>
        <v>ВЛ</v>
      </c>
      <c r="D88" s="16" t="str">
        <f>'Отчет Август К'!D23</f>
        <v>ЦРП Елатьма 10кВ ф.3</v>
      </c>
      <c r="E88" s="16" t="str">
        <f>'Отчет Август К'!E23</f>
        <v>10 (10.5)</v>
      </c>
      <c r="F88" s="16">
        <f>'Отчет Август К'!F23</f>
        <v>43695.234722222223</v>
      </c>
      <c r="G88" s="16">
        <f>'Отчет Август К'!G23</f>
        <v>43695.25</v>
      </c>
      <c r="H88" s="16" t="str">
        <f>'Отчет Август К'!H23</f>
        <v>В</v>
      </c>
      <c r="I88" s="16">
        <f>'Отчет Август К'!I23</f>
        <v>0.36666666663950309</v>
      </c>
      <c r="J88" s="16" t="str">
        <f>'Отчет Август К'!J23</f>
        <v>ВЛ 10кВ, №3</v>
      </c>
      <c r="K88" s="16">
        <f>'Отчет Август К'!K23</f>
        <v>0</v>
      </c>
      <c r="L88" s="16">
        <f>'Отчет Август К'!L23</f>
        <v>0</v>
      </c>
      <c r="M88" s="16">
        <f>'Отчет Август К'!M23</f>
        <v>1636</v>
      </c>
      <c r="N88" s="16">
        <f>'Отчет Август К'!N23</f>
        <v>0</v>
      </c>
      <c r="O88" s="16">
        <f>'Отчет Август К'!O23</f>
        <v>0</v>
      </c>
      <c r="P88" s="16">
        <f>'Отчет Август К'!P23</f>
        <v>1636</v>
      </c>
      <c r="Q88" s="16">
        <f>'Отчет Август К'!Q23</f>
        <v>0</v>
      </c>
      <c r="R88" s="16">
        <f>'Отчет Август К'!R23</f>
        <v>0</v>
      </c>
      <c r="S88" s="16">
        <f>'Отчет Август К'!S23</f>
        <v>0</v>
      </c>
      <c r="T88" s="16">
        <f>'Отчет Август К'!T23</f>
        <v>1636</v>
      </c>
      <c r="U88" s="16">
        <f>'Отчет Август К'!U23</f>
        <v>0</v>
      </c>
      <c r="V88" s="16">
        <f>'Отчет Август К'!V23</f>
        <v>359.92</v>
      </c>
      <c r="W88" s="16">
        <f>'Отчет Август К'!W23</f>
        <v>0</v>
      </c>
      <c r="X88" s="16" t="str">
        <f>'Отчет Август К'!X23</f>
        <v>№79 10.08.2019</v>
      </c>
      <c r="Y88" s="16" t="str">
        <f>'Отчет Август К'!Y23</f>
        <v>3.4.12.3</v>
      </c>
      <c r="Z88" s="16" t="str">
        <f>'Отчет Август К'!Z23</f>
        <v>4.21</v>
      </c>
      <c r="AA88" s="16">
        <f>'Отчет Август К'!AA23</f>
        <v>1</v>
      </c>
    </row>
    <row r="89" spans="1:27">
      <c r="A89" s="16">
        <f>'Отчет Август К'!A24</f>
        <v>86</v>
      </c>
      <c r="B89" s="16" t="str">
        <f>'Отчет Август К'!B24</f>
        <v>Участок №3</v>
      </c>
      <c r="C89" s="16" t="str">
        <f>'Отчет Август К'!C24</f>
        <v>ВЛ</v>
      </c>
      <c r="D89" s="16" t="str">
        <f>'Отчет Август К'!D24</f>
        <v>ВЛ 0,4кВ №3 ТП6 Гусь-Железный</v>
      </c>
      <c r="E89" s="16" t="str">
        <f>'Отчет Август К'!E24</f>
        <v>0.38</v>
      </c>
      <c r="F89" s="16">
        <f>'Отчет Август К'!F24</f>
        <v>43697.416666666664</v>
      </c>
      <c r="G89" s="16">
        <f>'Отчет Август К'!G24</f>
        <v>43697.541666666664</v>
      </c>
      <c r="H89" s="16" t="str">
        <f>'Отчет Август К'!H24</f>
        <v>П</v>
      </c>
      <c r="I89" s="16">
        <f>'Отчет Август К'!I24</f>
        <v>3</v>
      </c>
      <c r="J89" s="16" t="str">
        <f>'Отчет Август К'!J24</f>
        <v>ВЛ 0,4кВ №3 ТП6 Гусь-Железный</v>
      </c>
      <c r="K89" s="16">
        <f>'Отчет Август К'!K24</f>
        <v>0</v>
      </c>
      <c r="L89" s="16">
        <f>'Отчет Август К'!L24</f>
        <v>0</v>
      </c>
      <c r="M89" s="16">
        <f>'Отчет Август К'!M24</f>
        <v>30</v>
      </c>
      <c r="N89" s="16">
        <f>'Отчет Август К'!N24</f>
        <v>0</v>
      </c>
      <c r="O89" s="16">
        <f>'Отчет Август К'!O24</f>
        <v>0</v>
      </c>
      <c r="P89" s="16">
        <f>'Отчет Август К'!P24</f>
        <v>30</v>
      </c>
      <c r="Q89" s="16">
        <f>'Отчет Август К'!Q24</f>
        <v>0</v>
      </c>
      <c r="R89" s="16">
        <f>'Отчет Август К'!R24</f>
        <v>0</v>
      </c>
      <c r="S89" s="16">
        <f>'Отчет Август К'!S24</f>
        <v>0</v>
      </c>
      <c r="T89" s="16">
        <f>'Отчет Август К'!T24</f>
        <v>30</v>
      </c>
      <c r="U89" s="16">
        <f>'Отчет Август К'!U24</f>
        <v>0</v>
      </c>
      <c r="V89" s="16">
        <f>'Отчет Август К'!V24</f>
        <v>6.6</v>
      </c>
      <c r="W89" s="16">
        <f>'Отчет Август К'!W24</f>
        <v>0</v>
      </c>
      <c r="X89" s="16">
        <f>'Отчет Август К'!X24</f>
        <v>0</v>
      </c>
      <c r="Y89" s="16">
        <f>'Отчет Август К'!Y24</f>
        <v>0</v>
      </c>
      <c r="Z89" s="16">
        <f>'Отчет Август К'!Z24</f>
        <v>0</v>
      </c>
      <c r="AA89" s="16">
        <f>'Отчет Август К'!AA24</f>
        <v>1</v>
      </c>
    </row>
    <row r="90" spans="1:27">
      <c r="A90" s="16">
        <f>'Отчет Август К'!A25</f>
        <v>87</v>
      </c>
      <c r="B90" s="16" t="str">
        <f>'Отчет Август К'!B25</f>
        <v>Участок №1</v>
      </c>
      <c r="C90" s="16" t="str">
        <f>'Отчет Август К'!C25</f>
        <v>ТП</v>
      </c>
      <c r="D90" s="16" t="str">
        <f>'Отчет Август К'!D25</f>
        <v>ТП Бургаз</v>
      </c>
      <c r="E90" s="16" t="str">
        <f>'Отчет Август К'!E25</f>
        <v>10 (10.5)</v>
      </c>
      <c r="F90" s="16">
        <f>'Отчет Август К'!F25</f>
        <v>43697.458333333336</v>
      </c>
      <c r="G90" s="16">
        <f>'Отчет Август К'!G25</f>
        <v>43697.666666666664</v>
      </c>
      <c r="H90" s="16" t="str">
        <f>'Отчет Август К'!H25</f>
        <v>П</v>
      </c>
      <c r="I90" s="16">
        <f>'Отчет Август К'!I25</f>
        <v>4.9999999998835847</v>
      </c>
      <c r="J90" s="16" t="str">
        <f>'Отчет Август К'!J25</f>
        <v>ТП Бургаз</v>
      </c>
      <c r="K90" s="16">
        <f>'Отчет Август К'!K25</f>
        <v>0</v>
      </c>
      <c r="L90" s="16">
        <f>'Отчет Август К'!L25</f>
        <v>0</v>
      </c>
      <c r="M90" s="16">
        <f>'Отчет Август К'!M25</f>
        <v>28</v>
      </c>
      <c r="N90" s="16">
        <f>'Отчет Август К'!N25</f>
        <v>0</v>
      </c>
      <c r="O90" s="16">
        <f>'Отчет Август К'!O25</f>
        <v>0</v>
      </c>
      <c r="P90" s="16">
        <f>'Отчет Август К'!P25</f>
        <v>28</v>
      </c>
      <c r="Q90" s="16">
        <f>'Отчет Август К'!Q25</f>
        <v>0</v>
      </c>
      <c r="R90" s="16">
        <f>'Отчет Август К'!R25</f>
        <v>0</v>
      </c>
      <c r="S90" s="16">
        <f>'Отчет Август К'!S25</f>
        <v>0</v>
      </c>
      <c r="T90" s="16">
        <f>'Отчет Август К'!T25</f>
        <v>28</v>
      </c>
      <c r="U90" s="16">
        <f>'Отчет Август К'!U25</f>
        <v>0</v>
      </c>
      <c r="V90" s="16">
        <f>'Отчет Август К'!V25</f>
        <v>6.16</v>
      </c>
      <c r="W90" s="16">
        <f>'Отчет Август К'!W25</f>
        <v>0</v>
      </c>
      <c r="X90" s="16">
        <f>'Отчет Август К'!X25</f>
        <v>0</v>
      </c>
      <c r="Y90" s="16">
        <f>'Отчет Август К'!Y25</f>
        <v>0</v>
      </c>
      <c r="Z90" s="16">
        <f>'Отчет Август К'!Z25</f>
        <v>0</v>
      </c>
      <c r="AA90" s="16">
        <f>'Отчет Август К'!AA25</f>
        <v>1</v>
      </c>
    </row>
    <row r="91" spans="1:27">
      <c r="A91" s="16">
        <f>'Отчет Август К'!A26</f>
        <v>88</v>
      </c>
      <c r="B91" s="16" t="str">
        <f>'Отчет Август К'!B26</f>
        <v>Участок №3</v>
      </c>
      <c r="C91" s="16" t="str">
        <f>'Отчет Август К'!C26</f>
        <v>ТП</v>
      </c>
      <c r="D91" s="16" t="str">
        <f>'Отчет Август К'!D26</f>
        <v>РУ10кВ ЗТП 8</v>
      </c>
      <c r="E91" s="16" t="str">
        <f>'Отчет Август К'!E26</f>
        <v>10 (10.5)</v>
      </c>
      <c r="F91" s="16">
        <f>'Отчет Август К'!F26</f>
        <v>43700.416666666664</v>
      </c>
      <c r="G91" s="16">
        <f>'Отчет Август К'!G26</f>
        <v>43700.5625</v>
      </c>
      <c r="H91" s="16" t="str">
        <f>'Отчет Август К'!H26</f>
        <v>П</v>
      </c>
      <c r="I91" s="16">
        <f>'Отчет Август К'!I26</f>
        <v>3.5000000000582077</v>
      </c>
      <c r="J91" s="16" t="str">
        <f>'Отчет Август К'!J26</f>
        <v>РУ10кВ ЗТП 8</v>
      </c>
      <c r="K91" s="16">
        <f>'Отчет Август К'!K26</f>
        <v>0</v>
      </c>
      <c r="L91" s="16">
        <f>'Отчет Август К'!L26</f>
        <v>0</v>
      </c>
      <c r="M91" s="16">
        <f>'Отчет Август К'!M26</f>
        <v>58</v>
      </c>
      <c r="N91" s="16">
        <f>'Отчет Август К'!N26</f>
        <v>0</v>
      </c>
      <c r="O91" s="16">
        <f>'Отчет Август К'!O26</f>
        <v>0</v>
      </c>
      <c r="P91" s="16">
        <f>'Отчет Август К'!P26</f>
        <v>58</v>
      </c>
      <c r="Q91" s="16">
        <f>'Отчет Август К'!Q26</f>
        <v>0</v>
      </c>
      <c r="R91" s="16">
        <f>'Отчет Август К'!R26</f>
        <v>0</v>
      </c>
      <c r="S91" s="16">
        <f>'Отчет Август К'!S26</f>
        <v>0</v>
      </c>
      <c r="T91" s="16">
        <f>'Отчет Август К'!T26</f>
        <v>58</v>
      </c>
      <c r="U91" s="16">
        <f>'Отчет Август К'!U26</f>
        <v>0</v>
      </c>
      <c r="V91" s="16">
        <f>'Отчет Август К'!V26</f>
        <v>12.76</v>
      </c>
      <c r="W91" s="16">
        <f>'Отчет Август К'!W26</f>
        <v>0</v>
      </c>
      <c r="X91" s="16">
        <f>'Отчет Август К'!X26</f>
        <v>0</v>
      </c>
      <c r="Y91" s="16">
        <f>'Отчет Август К'!Y26</f>
        <v>0</v>
      </c>
      <c r="Z91" s="16">
        <f>'Отчет Август К'!Z26</f>
        <v>0</v>
      </c>
      <c r="AA91" s="16">
        <f>'Отчет Август К'!AA26</f>
        <v>1</v>
      </c>
    </row>
    <row r="92" spans="1:27">
      <c r="A92" s="16">
        <f>'Отчет Август К'!A27</f>
        <v>89</v>
      </c>
      <c r="B92" s="16" t="str">
        <f>'Отчет Август К'!B27</f>
        <v>Участок №3</v>
      </c>
      <c r="C92" s="16" t="str">
        <f>'Отчет Август К'!C27</f>
        <v>ВЛ</v>
      </c>
      <c r="D92" s="16" t="str">
        <f>'Отчет Август К'!D27</f>
        <v>ВЛ 0,4кВ №1 ТП1 Гусь-Железный</v>
      </c>
      <c r="E92" s="16" t="str">
        <f>'Отчет Август К'!E27</f>
        <v>0.38</v>
      </c>
      <c r="F92" s="16">
        <f>'Отчет Август К'!F27</f>
        <v>43703.541666666664</v>
      </c>
      <c r="G92" s="16">
        <f>'Отчет Август К'!G27</f>
        <v>43703.583333333336</v>
      </c>
      <c r="H92" s="16" t="str">
        <f>'Отчет Август К'!H27</f>
        <v>П</v>
      </c>
      <c r="I92" s="16">
        <f>'Отчет Август К'!I27</f>
        <v>1.0000000001164153</v>
      </c>
      <c r="J92" s="16" t="str">
        <f>'Отчет Август К'!J27</f>
        <v>ВЛ 0,4кВ №1 ТП1 Гусь-Железный</v>
      </c>
      <c r="K92" s="16">
        <f>'Отчет Август К'!K27</f>
        <v>0</v>
      </c>
      <c r="L92" s="16">
        <f>'Отчет Август К'!L27</f>
        <v>0</v>
      </c>
      <c r="M92" s="16">
        <f>'Отчет Август К'!M27</f>
        <v>28</v>
      </c>
      <c r="N92" s="16">
        <f>'Отчет Август К'!N27</f>
        <v>0</v>
      </c>
      <c r="O92" s="16">
        <f>'Отчет Август К'!O27</f>
        <v>0</v>
      </c>
      <c r="P92" s="16">
        <f>'Отчет Август К'!P27</f>
        <v>28</v>
      </c>
      <c r="Q92" s="16">
        <f>'Отчет Август К'!Q27</f>
        <v>0</v>
      </c>
      <c r="R92" s="16">
        <f>'Отчет Август К'!R27</f>
        <v>0</v>
      </c>
      <c r="S92" s="16">
        <f>'Отчет Август К'!S27</f>
        <v>0</v>
      </c>
      <c r="T92" s="16">
        <f>'Отчет Август К'!T27</f>
        <v>28</v>
      </c>
      <c r="U92" s="16">
        <f>'Отчет Август К'!U27</f>
        <v>0</v>
      </c>
      <c r="V92" s="16">
        <f>'Отчет Август К'!V27</f>
        <v>38.159999999999997</v>
      </c>
      <c r="W92" s="16">
        <f>'Отчет Август К'!W27</f>
        <v>0</v>
      </c>
      <c r="X92" s="16">
        <f>'Отчет Август К'!X27</f>
        <v>0</v>
      </c>
      <c r="Y92" s="16">
        <f>'Отчет Август К'!Y27</f>
        <v>0</v>
      </c>
      <c r="Z92" s="16">
        <f>'Отчет Август К'!Z27</f>
        <v>0</v>
      </c>
      <c r="AA92" s="16">
        <f>'Отчет Август К'!AA27</f>
        <v>1</v>
      </c>
    </row>
    <row r="93" spans="1:27">
      <c r="A93" s="16">
        <f>'Отчет Сент К'!A11</f>
        <v>89</v>
      </c>
      <c r="B93" s="16" t="str">
        <f>'Отчет Сент К'!B11</f>
        <v>Участок №1</v>
      </c>
      <c r="C93" s="16" t="str">
        <f>'Отчет Сент К'!C11</f>
        <v>ВЛ</v>
      </c>
      <c r="D93" s="16" t="str">
        <f>'Отчет Сент К'!D11</f>
        <v>ВЛ 0,4кВ №1 ТП Бургаз</v>
      </c>
      <c r="E93" s="16" t="str">
        <f>'Отчет Сент К'!E11</f>
        <v>0.38</v>
      </c>
      <c r="F93" s="16">
        <f>'Отчет Сент К'!F11</f>
        <v>43711.416666666664</v>
      </c>
      <c r="G93" s="16">
        <f>'Отчет Сент К'!G11</f>
        <v>43711.541666666664</v>
      </c>
      <c r="H93" s="16" t="str">
        <f>'Отчет Сент К'!H11</f>
        <v>П</v>
      </c>
      <c r="I93" s="16">
        <f>'Отчет Сент К'!I11</f>
        <v>3</v>
      </c>
      <c r="J93" s="16" t="str">
        <f>'Отчет Сент К'!J11</f>
        <v>ВЛ 0,4кВ №1</v>
      </c>
      <c r="K93" s="16">
        <f>'Отчет Сент К'!K11</f>
        <v>0</v>
      </c>
      <c r="L93" s="16">
        <f>'Отчет Сент К'!L11</f>
        <v>0</v>
      </c>
      <c r="M93" s="16">
        <f>'Отчет Сент К'!M11</f>
        <v>34</v>
      </c>
      <c r="N93" s="16">
        <f>'Отчет Сент К'!N11</f>
        <v>0</v>
      </c>
      <c r="O93" s="16">
        <f>'Отчет Сент К'!O11</f>
        <v>0</v>
      </c>
      <c r="P93" s="16">
        <f>'Отчет Сент К'!P11</f>
        <v>34</v>
      </c>
      <c r="Q93" s="16">
        <f>'Отчет Сент К'!Q11</f>
        <v>0</v>
      </c>
      <c r="R93" s="16">
        <f>'Отчет Сент К'!R11</f>
        <v>0</v>
      </c>
      <c r="S93" s="16">
        <f>'Отчет Сент К'!S11</f>
        <v>0</v>
      </c>
      <c r="T93" s="16">
        <f>'Отчет Сент К'!T11</f>
        <v>34</v>
      </c>
      <c r="U93" s="16">
        <f>'Отчет Сент К'!U11</f>
        <v>0</v>
      </c>
      <c r="V93" s="16">
        <f>'Отчет Сент К'!V11</f>
        <v>18.48</v>
      </c>
      <c r="W93" s="16">
        <f>'Отчет Сент К'!W11</f>
        <v>0</v>
      </c>
      <c r="X93" s="16">
        <f>'Отчет Сент К'!X11</f>
        <v>0</v>
      </c>
      <c r="Y93" s="16">
        <f>'Отчет Сент К'!Y11</f>
        <v>0</v>
      </c>
      <c r="Z93" s="16">
        <f>'Отчет Сент К'!Z11</f>
        <v>0</v>
      </c>
      <c r="AA93" s="16">
        <f>'Отчет Сент К'!AA11</f>
        <v>1</v>
      </c>
    </row>
    <row r="94" spans="1:27">
      <c r="A94" s="16">
        <f>'Отчет Сент К'!A12</f>
        <v>90</v>
      </c>
      <c r="B94" s="16" t="str">
        <f>'Отчет Сент К'!B12</f>
        <v>Участок №2</v>
      </c>
      <c r="C94" s="16" t="str">
        <f>'Отчет Сент К'!C12</f>
        <v>ВЛ</v>
      </c>
      <c r="D94" s="16" t="str">
        <f>'Отчет Сент К'!D12</f>
        <v>ВТР КТП7 Елатьма</v>
      </c>
      <c r="E94" s="16" t="str">
        <f>'Отчет Сент К'!E12</f>
        <v>10 (10.5)</v>
      </c>
      <c r="F94" s="16">
        <f>'Отчет Сент К'!F12</f>
        <v>43711.441666666666</v>
      </c>
      <c r="G94" s="16">
        <f>'Отчет Сент К'!G12</f>
        <v>43712.414583333331</v>
      </c>
      <c r="H94" s="16" t="str">
        <f>'Отчет Сент К'!H12</f>
        <v>В</v>
      </c>
      <c r="I94" s="16">
        <f>'Отчет Сент К'!I12</f>
        <v>23.349999999976717</v>
      </c>
      <c r="J94" s="16" t="str">
        <f>'Отчет Сент К'!J12</f>
        <v>ВЛ 10кВ, №2160</v>
      </c>
      <c r="K94" s="16">
        <f>'Отчет Сент К'!K12</f>
        <v>0</v>
      </c>
      <c r="L94" s="16">
        <f>'Отчет Сент К'!L12</f>
        <v>0</v>
      </c>
      <c r="M94" s="16">
        <f>'Отчет Сент К'!M12</f>
        <v>1</v>
      </c>
      <c r="N94" s="16">
        <f>'Отчет Сент К'!N12</f>
        <v>0</v>
      </c>
      <c r="O94" s="16">
        <f>'Отчет Сент К'!O12</f>
        <v>0</v>
      </c>
      <c r="P94" s="16">
        <f>'Отчет Сент К'!P12</f>
        <v>1</v>
      </c>
      <c r="Q94" s="16">
        <f>'Отчет Сент К'!Q12</f>
        <v>0</v>
      </c>
      <c r="R94" s="16">
        <f>'Отчет Сент К'!R12</f>
        <v>0</v>
      </c>
      <c r="S94" s="16">
        <f>'Отчет Сент К'!S12</f>
        <v>0</v>
      </c>
      <c r="T94" s="16">
        <f>'Отчет Сент К'!T12</f>
        <v>1</v>
      </c>
      <c r="U94" s="16">
        <f>'Отчет Сент К'!U12</f>
        <v>0</v>
      </c>
      <c r="V94" s="16">
        <f>'Отчет Сент К'!V12</f>
        <v>189</v>
      </c>
      <c r="W94" s="16">
        <f>'Отчет Сент К'!W12</f>
        <v>0</v>
      </c>
      <c r="X94" s="16" t="str">
        <f>'Отчет Сент К'!X12</f>
        <v>№80 05.09.2019</v>
      </c>
      <c r="Y94" s="16" t="str">
        <f>'Отчет Сент К'!Y12</f>
        <v xml:space="preserve"> 3.4.12</v>
      </c>
      <c r="Z94" s="16" t="str">
        <f>'Отчет Сент К'!Z12</f>
        <v>4.12</v>
      </c>
      <c r="AA94" s="16">
        <f>'Отчет Сент К'!AA12</f>
        <v>1</v>
      </c>
    </row>
    <row r="95" spans="1:27">
      <c r="A95" s="16">
        <f>'Отчет Сент К'!A13</f>
        <v>91</v>
      </c>
      <c r="B95" s="16" t="str">
        <f>'Отчет Сент К'!B13</f>
        <v>Участок №1</v>
      </c>
      <c r="C95" s="16" t="str">
        <f>'Отчет Сент К'!C13</f>
        <v>ТП</v>
      </c>
      <c r="D95" s="16" t="str">
        <f>'Отчет Сент К'!D13</f>
        <v>ТП2589</v>
      </c>
      <c r="E95" s="16" t="str">
        <f>'Отчет Сент К'!E13</f>
        <v>10 (10.5)</v>
      </c>
      <c r="F95" s="16">
        <f>'Отчет Сент К'!F13</f>
        <v>43712.375</v>
      </c>
      <c r="G95" s="16">
        <f>'Отчет Сент К'!G13</f>
        <v>43712.416666666664</v>
      </c>
      <c r="H95" s="16" t="str">
        <f>'Отчет Сент К'!H13</f>
        <v>П</v>
      </c>
      <c r="I95" s="16">
        <f>'Отчет Сент К'!I13</f>
        <v>0.99999999994179234</v>
      </c>
      <c r="J95" s="16" t="str">
        <f>'Отчет Сент К'!J13</f>
        <v>ТП2589</v>
      </c>
      <c r="K95" s="16">
        <f>'Отчет Сент К'!K13</f>
        <v>0</v>
      </c>
      <c r="L95" s="16">
        <f>'Отчет Сент К'!L13</f>
        <v>0</v>
      </c>
      <c r="M95" s="16">
        <f>'Отчет Сент К'!M13</f>
        <v>102</v>
      </c>
      <c r="N95" s="16">
        <f>'Отчет Сент К'!N13</f>
        <v>0</v>
      </c>
      <c r="O95" s="16">
        <f>'Отчет Сент К'!O13</f>
        <v>0</v>
      </c>
      <c r="P95" s="16">
        <f>'Отчет Сент К'!P13</f>
        <v>102</v>
      </c>
      <c r="Q95" s="16">
        <f>'Отчет Сент К'!Q13</f>
        <v>0</v>
      </c>
      <c r="R95" s="16">
        <f>'Отчет Сент К'!R13</f>
        <v>0</v>
      </c>
      <c r="S95" s="16">
        <f>'Отчет Сент К'!S13</f>
        <v>0</v>
      </c>
      <c r="T95" s="16">
        <f>'Отчет Сент К'!T13</f>
        <v>102</v>
      </c>
      <c r="U95" s="16">
        <f>'Отчет Сент К'!U13</f>
        <v>0</v>
      </c>
      <c r="V95" s="16">
        <f>'Отчет Сент К'!V13</f>
        <v>22.44</v>
      </c>
      <c r="W95" s="16">
        <f>'Отчет Сент К'!W13</f>
        <v>0</v>
      </c>
      <c r="X95" s="16">
        <f>'Отчет Сент К'!X13</f>
        <v>0</v>
      </c>
      <c r="Y95" s="16">
        <f>'Отчет Сент К'!Y13</f>
        <v>0</v>
      </c>
      <c r="Z95" s="16">
        <f>'Отчет Сент К'!Z13</f>
        <v>0</v>
      </c>
      <c r="AA95" s="16">
        <f>'Отчет Сент К'!AA13</f>
        <v>1</v>
      </c>
    </row>
    <row r="96" spans="1:27">
      <c r="A96" s="16">
        <f>'Отчет Сент К'!A14</f>
        <v>92</v>
      </c>
      <c r="B96" s="16" t="str">
        <f>'Отчет Сент К'!B14</f>
        <v>Участок №1</v>
      </c>
      <c r="C96" s="16" t="str">
        <f>'Отчет Сент К'!C14</f>
        <v>ТП</v>
      </c>
      <c r="D96" s="16" t="str">
        <f>'Отчет Сент К'!D14</f>
        <v>ТП2591</v>
      </c>
      <c r="E96" s="16" t="str">
        <f>'Отчет Сент К'!E14</f>
        <v>0.38</v>
      </c>
      <c r="F96" s="16">
        <f>'Отчет Сент К'!F14</f>
        <v>43713.395833333336</v>
      </c>
      <c r="G96" s="16">
        <f>'Отчет Сент К'!G14</f>
        <v>43713.5</v>
      </c>
      <c r="H96" s="16" t="str">
        <f>'Отчет Сент К'!H14</f>
        <v>П</v>
      </c>
      <c r="I96" s="16">
        <f>'Отчет Сент К'!I14</f>
        <v>2.4999999999417923</v>
      </c>
      <c r="J96" s="16" t="str">
        <f>'Отчет Сент К'!J14</f>
        <v>ТП2591</v>
      </c>
      <c r="K96" s="16">
        <f>'Отчет Сент К'!K14</f>
        <v>0</v>
      </c>
      <c r="L96" s="16">
        <f>'Отчет Сент К'!L14</f>
        <v>0</v>
      </c>
      <c r="M96" s="16">
        <f>'Отчет Сент К'!M14</f>
        <v>132</v>
      </c>
      <c r="N96" s="16">
        <f>'Отчет Сент К'!N14</f>
        <v>0</v>
      </c>
      <c r="O96" s="16">
        <f>'Отчет Сент К'!O14</f>
        <v>0</v>
      </c>
      <c r="P96" s="16">
        <f>'Отчет Сент К'!P14</f>
        <v>132</v>
      </c>
      <c r="Q96" s="16">
        <f>'Отчет Сент К'!Q14</f>
        <v>0</v>
      </c>
      <c r="R96" s="16">
        <f>'Отчет Сент К'!R14</f>
        <v>0</v>
      </c>
      <c r="S96" s="16">
        <f>'Отчет Сент К'!S14</f>
        <v>0</v>
      </c>
      <c r="T96" s="16">
        <f>'Отчет Сент К'!T14</f>
        <v>132</v>
      </c>
      <c r="U96" s="16">
        <f>'Отчет Сент К'!U14</f>
        <v>0</v>
      </c>
      <c r="V96" s="16">
        <f>'Отчет Сент К'!V14</f>
        <v>29.04</v>
      </c>
      <c r="W96" s="16">
        <f>'Отчет Сент К'!W14</f>
        <v>0</v>
      </c>
      <c r="X96" s="16">
        <f>'Отчет Сент К'!X14</f>
        <v>0</v>
      </c>
      <c r="Y96" s="16">
        <f>'Отчет Сент К'!Y14</f>
        <v>0</v>
      </c>
      <c r="Z96" s="16">
        <f>'Отчет Сент К'!Z14</f>
        <v>0</v>
      </c>
      <c r="AA96" s="16">
        <f>'Отчет Сент К'!AA14</f>
        <v>1</v>
      </c>
    </row>
    <row r="97" spans="1:27">
      <c r="A97" s="16">
        <f>'Отчет Сент К'!A15</f>
        <v>93</v>
      </c>
      <c r="B97" s="16" t="str">
        <f>'Отчет Сент К'!B15</f>
        <v>Участок №1</v>
      </c>
      <c r="C97" s="16" t="str">
        <f>'Отчет Сент К'!C15</f>
        <v>ВЛ</v>
      </c>
      <c r="D97" s="16" t="str">
        <f>'Отчет Сент К'!D15</f>
        <v>ВЛ 0,4кВ №2 ТП2 Гусь-Ж</v>
      </c>
      <c r="E97" s="16" t="str">
        <f>'Отчет Сент К'!E15</f>
        <v>0.38</v>
      </c>
      <c r="F97" s="16">
        <f>'Отчет Сент К'!F15</f>
        <v>43713.416666666664</v>
      </c>
      <c r="G97" s="16">
        <f>'Отчет Сент К'!G15</f>
        <v>43713.541666666664</v>
      </c>
      <c r="H97" s="16" t="str">
        <f>'Отчет Сент К'!H15</f>
        <v>П</v>
      </c>
      <c r="I97" s="16">
        <f>'Отчет Сент К'!I15</f>
        <v>3</v>
      </c>
      <c r="J97" s="16" t="str">
        <f>'Отчет Сент К'!J15</f>
        <v>ВЛ 0,4кВ №2 ТП2</v>
      </c>
      <c r="K97" s="16">
        <f>'Отчет Сент К'!K15</f>
        <v>0</v>
      </c>
      <c r="L97" s="16">
        <f>'Отчет Сент К'!L15</f>
        <v>0</v>
      </c>
      <c r="M97" s="16">
        <f>'Отчет Сент К'!M15</f>
        <v>124</v>
      </c>
      <c r="N97" s="16">
        <f>'Отчет Сент К'!N15</f>
        <v>0</v>
      </c>
      <c r="O97" s="16">
        <f>'Отчет Сент К'!O15</f>
        <v>0</v>
      </c>
      <c r="P97" s="16">
        <f>'Отчет Сент К'!P15</f>
        <v>124</v>
      </c>
      <c r="Q97" s="16">
        <f>'Отчет Сент К'!Q15</f>
        <v>0</v>
      </c>
      <c r="R97" s="16">
        <f>'Отчет Сент К'!R15</f>
        <v>0</v>
      </c>
      <c r="S97" s="16">
        <f>'Отчет Сент К'!S15</f>
        <v>0</v>
      </c>
      <c r="T97" s="16">
        <f>'Отчет Сент К'!T15</f>
        <v>124</v>
      </c>
      <c r="U97" s="16">
        <f>'Отчет Сент К'!U15</f>
        <v>0</v>
      </c>
      <c r="V97" s="16">
        <f>'Отчет Сент К'!V15</f>
        <v>27.28</v>
      </c>
      <c r="W97" s="16">
        <f>'Отчет Сент К'!W15</f>
        <v>0</v>
      </c>
      <c r="X97" s="16">
        <f>'Отчет Сент К'!X15</f>
        <v>0</v>
      </c>
      <c r="Y97" s="16">
        <f>'Отчет Сент К'!Y15</f>
        <v>0</v>
      </c>
      <c r="Z97" s="16">
        <f>'Отчет Сент К'!Z15</f>
        <v>0</v>
      </c>
      <c r="AA97" s="16">
        <f>'Отчет Сент К'!AA15</f>
        <v>1</v>
      </c>
    </row>
    <row r="98" spans="1:27">
      <c r="A98" s="16">
        <f>'Отчет Сент К'!A16</f>
        <v>94</v>
      </c>
      <c r="B98" s="16" t="str">
        <f>'Отчет Сент К'!B16</f>
        <v>Участок №3</v>
      </c>
      <c r="C98" s="16" t="str">
        <f>'Отчет Сент К'!C16</f>
        <v>ВЛ</v>
      </c>
      <c r="D98" s="16" t="str">
        <f>'Отчет Сент К'!D16</f>
        <v>ВЛ 10кВ №4 ПС Зеленино</v>
      </c>
      <c r="E98" s="16" t="str">
        <f>'Отчет Сент К'!E16</f>
        <v>10 (10.5)</v>
      </c>
      <c r="F98" s="16">
        <f>'Отчет Сент К'!F16</f>
        <v>43713.416666666664</v>
      </c>
      <c r="G98" s="16">
        <f>'Отчет Сент К'!G16</f>
        <v>43713.541666666664</v>
      </c>
      <c r="H98" s="16" t="str">
        <f>'Отчет Сент К'!H16</f>
        <v>В</v>
      </c>
      <c r="I98" s="16">
        <f>'Отчет Сент К'!I16</f>
        <v>3</v>
      </c>
      <c r="J98" s="16" t="str">
        <f>'Отчет Сент К'!J16</f>
        <v>ВЛ 10кВ, №4</v>
      </c>
      <c r="K98" s="16">
        <f>'Отчет Сент К'!K16</f>
        <v>0</v>
      </c>
      <c r="L98" s="16">
        <f>'Отчет Сент К'!L16</f>
        <v>0</v>
      </c>
      <c r="M98" s="16">
        <f>'Отчет Сент К'!M16</f>
        <v>146</v>
      </c>
      <c r="N98" s="16">
        <f>'Отчет Сент К'!N16</f>
        <v>0</v>
      </c>
      <c r="O98" s="16">
        <f>'Отчет Сент К'!O16</f>
        <v>0</v>
      </c>
      <c r="P98" s="16">
        <f>'Отчет Сент К'!P16</f>
        <v>146</v>
      </c>
      <c r="Q98" s="16">
        <f>'Отчет Сент К'!Q16</f>
        <v>0</v>
      </c>
      <c r="R98" s="16">
        <f>'Отчет Сент К'!R16</f>
        <v>0</v>
      </c>
      <c r="S98" s="16">
        <f>'Отчет Сент К'!S16</f>
        <v>0</v>
      </c>
      <c r="T98" s="16">
        <f>'Отчет Сент К'!T16</f>
        <v>146</v>
      </c>
      <c r="U98" s="16">
        <f>'Отчет Сент К'!U16</f>
        <v>0</v>
      </c>
      <c r="V98" s="16">
        <f>'Отчет Сент К'!V16</f>
        <v>32.119999999999997</v>
      </c>
      <c r="W98" s="16">
        <f>'Отчет Сент К'!W16</f>
        <v>0</v>
      </c>
      <c r="X98" s="16" t="str">
        <f>'Отчет Сент К'!X16</f>
        <v>№81 05.09.2019</v>
      </c>
      <c r="Y98" s="16" t="str">
        <f>'Отчет Сент К'!Y16</f>
        <v xml:space="preserve"> 3.4.12</v>
      </c>
      <c r="Z98" s="16" t="str">
        <f>'Отчет Сент К'!Z16</f>
        <v xml:space="preserve">  4.12</v>
      </c>
      <c r="AA98" s="16">
        <f>'Отчет Сент К'!AA16</f>
        <v>1</v>
      </c>
    </row>
    <row r="99" spans="1:27">
      <c r="A99" s="16">
        <f>'Отчет Сент К'!A17</f>
        <v>95</v>
      </c>
      <c r="B99" s="16" t="str">
        <f>'Отчет Сент К'!B17</f>
        <v>Участок №1</v>
      </c>
      <c r="C99" s="16" t="str">
        <f>'Отчет Сент К'!C17</f>
        <v>ВЛ</v>
      </c>
      <c r="D99" s="16" t="str">
        <f>'Отчет Сент К'!D17</f>
        <v>ВЛ 0,4кВ №13 ЗТП 2369</v>
      </c>
      <c r="E99" s="16" t="str">
        <f>'Отчет Сент К'!E17</f>
        <v>0.38</v>
      </c>
      <c r="F99" s="16">
        <f>'Отчет Сент К'!F17</f>
        <v>43714.416666666664</v>
      </c>
      <c r="G99" s="16">
        <f>'Отчет Сент К'!G17</f>
        <v>43714.541666666664</v>
      </c>
      <c r="H99" s="16" t="str">
        <f>'Отчет Сент К'!H17</f>
        <v>П</v>
      </c>
      <c r="I99" s="16">
        <f>'Отчет Сент К'!I17</f>
        <v>3</v>
      </c>
      <c r="J99" s="16" t="str">
        <f>'Отчет Сент К'!J17</f>
        <v>ВЛ 0,4кВ №13 ЗТП 2369</v>
      </c>
      <c r="K99" s="16">
        <f>'Отчет Сент К'!K17</f>
        <v>0</v>
      </c>
      <c r="L99" s="16">
        <f>'Отчет Сент К'!L17</f>
        <v>0</v>
      </c>
      <c r="M99" s="16">
        <f>'Отчет Сент К'!M17</f>
        <v>111</v>
      </c>
      <c r="N99" s="16">
        <f>'Отчет Сент К'!N17</f>
        <v>0</v>
      </c>
      <c r="O99" s="16">
        <f>'Отчет Сент К'!O17</f>
        <v>0</v>
      </c>
      <c r="P99" s="16">
        <f>'Отчет Сент К'!P17</f>
        <v>111</v>
      </c>
      <c r="Q99" s="16">
        <f>'Отчет Сент К'!Q17</f>
        <v>0</v>
      </c>
      <c r="R99" s="16">
        <f>'Отчет Сент К'!R17</f>
        <v>0</v>
      </c>
      <c r="S99" s="16">
        <f>'Отчет Сент К'!S17</f>
        <v>0</v>
      </c>
      <c r="T99" s="16">
        <f>'Отчет Сент К'!T17</f>
        <v>111</v>
      </c>
      <c r="U99" s="16">
        <f>'Отчет Сент К'!U17</f>
        <v>0</v>
      </c>
      <c r="V99" s="16">
        <f>'Отчет Сент К'!V17</f>
        <v>24.42</v>
      </c>
      <c r="W99" s="16">
        <f>'Отчет Сент К'!W17</f>
        <v>0</v>
      </c>
      <c r="X99" s="16">
        <f>'Отчет Сент К'!X17</f>
        <v>0</v>
      </c>
      <c r="Y99" s="16">
        <f>'Отчет Сент К'!Y17</f>
        <v>0</v>
      </c>
      <c r="Z99" s="16">
        <f>'Отчет Сент К'!Z17</f>
        <v>0</v>
      </c>
      <c r="AA99" s="16">
        <f>'Отчет Сент К'!AA17</f>
        <v>1</v>
      </c>
    </row>
    <row r="100" spans="1:27">
      <c r="A100" s="16">
        <f>'Отчет Сент К'!A18</f>
        <v>96</v>
      </c>
      <c r="B100" s="16" t="str">
        <f>'Отчет Сент К'!B18</f>
        <v>Участок №1</v>
      </c>
      <c r="C100" s="16" t="str">
        <f>'Отчет Сент К'!C18</f>
        <v>ВЛ</v>
      </c>
      <c r="D100" s="16" t="str">
        <f>'Отчет Сент К'!D18</f>
        <v>ВЛ 0,4кВ №1 КТП2</v>
      </c>
      <c r="E100" s="16" t="str">
        <f>'Отчет Сент К'!E18</f>
        <v>0.38</v>
      </c>
      <c r="F100" s="16">
        <f>'Отчет Сент К'!F18</f>
        <v>43718.416666666664</v>
      </c>
      <c r="G100" s="16">
        <f>'Отчет Сент К'!G18</f>
        <v>43718.666666666664</v>
      </c>
      <c r="H100" s="16" t="str">
        <f>'Отчет Сент К'!H18</f>
        <v>П</v>
      </c>
      <c r="I100" s="16">
        <f>'Отчет Сент К'!I18</f>
        <v>6</v>
      </c>
      <c r="J100" s="16" t="str">
        <f>'Отчет Сент К'!J18</f>
        <v>ВЛ 0,4кВ №1 КТП2</v>
      </c>
      <c r="K100" s="16">
        <f>'Отчет Сент К'!K18</f>
        <v>0</v>
      </c>
      <c r="L100" s="16">
        <f>'Отчет Сент К'!L18</f>
        <v>0</v>
      </c>
      <c r="M100" s="16">
        <f>'Отчет Сент К'!M18</f>
        <v>68</v>
      </c>
      <c r="N100" s="16">
        <f>'Отчет Сент К'!N18</f>
        <v>0</v>
      </c>
      <c r="O100" s="16">
        <f>'Отчет Сент К'!O18</f>
        <v>0</v>
      </c>
      <c r="P100" s="16">
        <f>'Отчет Сент К'!P18</f>
        <v>68</v>
      </c>
      <c r="Q100" s="16">
        <f>'Отчет Сент К'!Q18</f>
        <v>0</v>
      </c>
      <c r="R100" s="16">
        <f>'Отчет Сент К'!R18</f>
        <v>0</v>
      </c>
      <c r="S100" s="16">
        <f>'Отчет Сент К'!S18</f>
        <v>0</v>
      </c>
      <c r="T100" s="16">
        <f>'Отчет Сент К'!T18</f>
        <v>68</v>
      </c>
      <c r="U100" s="16">
        <f>'Отчет Сент К'!U18</f>
        <v>0</v>
      </c>
      <c r="V100" s="16">
        <f>'Отчет Сент К'!V18</f>
        <v>14.96</v>
      </c>
      <c r="W100" s="16">
        <f>'Отчет Сент К'!W18</f>
        <v>0</v>
      </c>
      <c r="X100" s="16">
        <f>'Отчет Сент К'!X18</f>
        <v>0</v>
      </c>
      <c r="Y100" s="16">
        <f>'Отчет Сент К'!Y18</f>
        <v>0</v>
      </c>
      <c r="Z100" s="16">
        <f>'Отчет Сент К'!Z18</f>
        <v>0</v>
      </c>
      <c r="AA100" s="16">
        <f>'Отчет Сент К'!AA18</f>
        <v>1</v>
      </c>
    </row>
    <row r="101" spans="1:27">
      <c r="A101" s="16">
        <f>'Отчет Сент К'!A19</f>
        <v>97</v>
      </c>
      <c r="B101" s="16" t="str">
        <f>'Отчет Сент К'!B19</f>
        <v>Участок №2</v>
      </c>
      <c r="C101" s="16" t="str">
        <f>'Отчет Сент К'!C19</f>
        <v>ТП</v>
      </c>
      <c r="D101" s="16" t="str">
        <f>'Отчет Сент К'!D19</f>
        <v>ВЛ 0,4кВ №3 КТП12</v>
      </c>
      <c r="E101" s="16" t="str">
        <f>'Отчет Сент К'!E19</f>
        <v>0.38</v>
      </c>
      <c r="F101" s="16">
        <f>'Отчет Сент К'!F19</f>
        <v>43719.40625</v>
      </c>
      <c r="G101" s="16">
        <f>'Отчет Сент К'!G19</f>
        <v>43719.447916666664</v>
      </c>
      <c r="H101" s="16" t="str">
        <f>'Отчет Сент К'!H19</f>
        <v>П</v>
      </c>
      <c r="I101" s="16">
        <f>'Отчет Сент К'!I19</f>
        <v>0.99999999994179234</v>
      </c>
      <c r="J101" s="16" t="str">
        <f>'Отчет Сент К'!J19</f>
        <v>ВЛ 0,4кВ №3 КТП12</v>
      </c>
      <c r="K101" s="16">
        <f>'Отчет Сент К'!K19</f>
        <v>0</v>
      </c>
      <c r="L101" s="16">
        <f>'Отчет Сент К'!L19</f>
        <v>0</v>
      </c>
      <c r="M101" s="16">
        <f>'Отчет Сент К'!M19</f>
        <v>56</v>
      </c>
      <c r="N101" s="16">
        <f>'Отчет Сент К'!N19</f>
        <v>0</v>
      </c>
      <c r="O101" s="16">
        <f>'Отчет Сент К'!O19</f>
        <v>0</v>
      </c>
      <c r="P101" s="16">
        <f>'Отчет Сент К'!P19</f>
        <v>56</v>
      </c>
      <c r="Q101" s="16">
        <f>'Отчет Сент К'!Q19</f>
        <v>0</v>
      </c>
      <c r="R101" s="16">
        <f>'Отчет Сент К'!R19</f>
        <v>0</v>
      </c>
      <c r="S101" s="16">
        <f>'Отчет Сент К'!S19</f>
        <v>0</v>
      </c>
      <c r="T101" s="16">
        <f>'Отчет Сент К'!T19</f>
        <v>56</v>
      </c>
      <c r="U101" s="16">
        <f>'Отчет Сент К'!U19</f>
        <v>0</v>
      </c>
      <c r="V101" s="16">
        <f>'Отчет Сент К'!V19</f>
        <v>12.32</v>
      </c>
      <c r="W101" s="16">
        <f>'Отчет Сент К'!W19</f>
        <v>0</v>
      </c>
      <c r="X101" s="16">
        <f>'Отчет Сент К'!X19</f>
        <v>0</v>
      </c>
      <c r="Y101" s="16">
        <f>'Отчет Сент К'!Y19</f>
        <v>0</v>
      </c>
      <c r="Z101" s="16">
        <f>'Отчет Сент К'!Z19</f>
        <v>0</v>
      </c>
      <c r="AA101" s="16">
        <f>'Отчет Сент К'!AA19</f>
        <v>1</v>
      </c>
    </row>
    <row r="102" spans="1:27">
      <c r="A102" s="16">
        <f>'Отчет Сент К'!A20</f>
        <v>98</v>
      </c>
      <c r="B102" s="16" t="str">
        <f>'Отчет Сент К'!B20</f>
        <v>Участок №3</v>
      </c>
      <c r="C102" s="16" t="str">
        <f>'Отчет Сент К'!C20</f>
        <v>ВЛ</v>
      </c>
      <c r="D102" s="16" t="str">
        <f>'Отчет Сент К'!D20</f>
        <v>ВЛ 10кВ №6 ПС Бельки ф.6</v>
      </c>
      <c r="E102" s="16" t="str">
        <f>'Отчет Сент К'!E20</f>
        <v>10 (10.5)</v>
      </c>
      <c r="F102" s="16">
        <f>'Отчет Сент К'!F20</f>
        <v>43719.5</v>
      </c>
      <c r="G102" s="16">
        <f>'Отчет Сент К'!G20</f>
        <v>43719.583333333336</v>
      </c>
      <c r="H102" s="16" t="str">
        <f>'Отчет Сент К'!H20</f>
        <v>В</v>
      </c>
      <c r="I102" s="16">
        <f>'Отчет Сент К'!I20</f>
        <v>2.0000000000582077</v>
      </c>
      <c r="J102" s="16" t="str">
        <f>'Отчет Сент К'!J20</f>
        <v>ВЛ 10кВ, №6</v>
      </c>
      <c r="K102" s="16">
        <f>'Отчет Сент К'!K20</f>
        <v>0</v>
      </c>
      <c r="L102" s="16">
        <f>'Отчет Сент К'!L20</f>
        <v>0</v>
      </c>
      <c r="M102" s="16">
        <f>'Отчет Сент К'!M20</f>
        <v>1258</v>
      </c>
      <c r="N102" s="16">
        <f>'Отчет Сент К'!N20</f>
        <v>0</v>
      </c>
      <c r="O102" s="16">
        <f>'Отчет Сент К'!O20</f>
        <v>0</v>
      </c>
      <c r="P102" s="16">
        <f>'Отчет Сент К'!P20</f>
        <v>1258</v>
      </c>
      <c r="Q102" s="16">
        <f>'Отчет Сент К'!Q20</f>
        <v>0</v>
      </c>
      <c r="R102" s="16">
        <f>'Отчет Сент К'!R20</f>
        <v>0</v>
      </c>
      <c r="S102" s="16">
        <f>'Отчет Сент К'!S20</f>
        <v>0</v>
      </c>
      <c r="T102" s="16">
        <f>'Отчет Сент К'!T20</f>
        <v>1258</v>
      </c>
      <c r="U102" s="16">
        <f>'Отчет Сент К'!U20</f>
        <v>0</v>
      </c>
      <c r="V102" s="16">
        <f>'Отчет Сент К'!V20</f>
        <v>365.76</v>
      </c>
      <c r="W102" s="16">
        <f>'Отчет Сент К'!W20</f>
        <v>0</v>
      </c>
      <c r="X102" s="16" t="str">
        <f>'Отчет Сент К'!X20</f>
        <v>№82 12.09.2020</v>
      </c>
      <c r="Y102" s="16" t="str">
        <f>'Отчет Сент К'!Y20</f>
        <v xml:space="preserve"> 3.4.8</v>
      </c>
      <c r="Z102" s="16" t="str">
        <f>'Отчет Сент К'!Z20</f>
        <v xml:space="preserve">  4.4</v>
      </c>
      <c r="AA102" s="16">
        <f>'Отчет Сент К'!AA20</f>
        <v>0</v>
      </c>
    </row>
    <row r="103" spans="1:27">
      <c r="A103" s="16">
        <f>'Отчет Сент К'!A21</f>
        <v>99</v>
      </c>
      <c r="B103" s="16" t="str">
        <f>'Отчет Сент К'!B21</f>
        <v>Участок №2</v>
      </c>
      <c r="C103" s="16" t="str">
        <f>'Отчет Сент К'!C21</f>
        <v>ТП</v>
      </c>
      <c r="D103" s="16" t="str">
        <f>'Отчет Сент К'!D21</f>
        <v>ВЛ 0,4кВ №1 КТП5</v>
      </c>
      <c r="E103" s="16" t="str">
        <f>'Отчет Сент К'!E21</f>
        <v>0.38</v>
      </c>
      <c r="F103" s="16">
        <f>'Отчет Сент К'!F21</f>
        <v>43721.375</v>
      </c>
      <c r="G103" s="16">
        <f>'Отчет Сент К'!G21</f>
        <v>43721.416666666664</v>
      </c>
      <c r="H103" s="16" t="str">
        <f>'Отчет Сент К'!H21</f>
        <v>П</v>
      </c>
      <c r="I103" s="16">
        <f>'Отчет Сент К'!I21</f>
        <v>0.99999999994179234</v>
      </c>
      <c r="J103" s="16" t="str">
        <f>'Отчет Сент К'!J21</f>
        <v>ВЛ 0,4кВ №1 КТП5</v>
      </c>
      <c r="K103" s="16">
        <f>'Отчет Сент К'!K21</f>
        <v>0</v>
      </c>
      <c r="L103" s="16">
        <f>'Отчет Сент К'!L21</f>
        <v>0</v>
      </c>
      <c r="M103" s="16">
        <f>'Отчет Сент К'!M21</f>
        <v>72</v>
      </c>
      <c r="N103" s="16">
        <f>'Отчет Сент К'!N21</f>
        <v>0</v>
      </c>
      <c r="O103" s="16">
        <f>'Отчет Сент К'!O21</f>
        <v>0</v>
      </c>
      <c r="P103" s="16">
        <f>'Отчет Сент К'!P21</f>
        <v>72</v>
      </c>
      <c r="Q103" s="16">
        <f>'Отчет Сент К'!Q21</f>
        <v>0</v>
      </c>
      <c r="R103" s="16">
        <f>'Отчет Сент К'!R21</f>
        <v>0</v>
      </c>
      <c r="S103" s="16">
        <f>'Отчет Сент К'!S21</f>
        <v>0</v>
      </c>
      <c r="T103" s="16">
        <f>'Отчет Сент К'!T21</f>
        <v>72</v>
      </c>
      <c r="U103" s="16">
        <f>'Отчет Сент К'!U21</f>
        <v>0</v>
      </c>
      <c r="V103" s="16">
        <f>'Отчет Сент К'!V21</f>
        <v>15.84</v>
      </c>
      <c r="W103" s="16">
        <f>'Отчет Сент К'!W21</f>
        <v>0</v>
      </c>
      <c r="X103" s="16">
        <f>'Отчет Сент К'!X21</f>
        <v>0</v>
      </c>
      <c r="Y103" s="16">
        <f>'Отчет Сент К'!Y21</f>
        <v>0</v>
      </c>
      <c r="Z103" s="16">
        <f>'Отчет Сент К'!Z21</f>
        <v>0</v>
      </c>
      <c r="AA103" s="16">
        <f>'Отчет Сент К'!AA21</f>
        <v>1</v>
      </c>
    </row>
    <row r="104" spans="1:27">
      <c r="A104" s="16">
        <f>'Отчет Сент К'!A22</f>
        <v>100</v>
      </c>
      <c r="B104" s="16" t="str">
        <f>'Отчет Сент К'!B22</f>
        <v>Участок №1</v>
      </c>
      <c r="C104" s="16" t="str">
        <f>'Отчет Сент К'!C22</f>
        <v>ВЛ</v>
      </c>
      <c r="D104" s="16" t="str">
        <f>'Отчет Сент К'!D22</f>
        <v>ВЛ 10кВ ф.12 от ТП2589</v>
      </c>
      <c r="E104" s="16" t="str">
        <f>'Отчет Сент К'!E22</f>
        <v>10 (10.5)</v>
      </c>
      <c r="F104" s="16">
        <f>'Отчет Сент К'!F22</f>
        <v>43725.395833333336</v>
      </c>
      <c r="G104" s="16">
        <f>'Отчет Сент К'!G22</f>
        <v>43725.5</v>
      </c>
      <c r="H104" s="16" t="str">
        <f>'Отчет Сент К'!H22</f>
        <v>П</v>
      </c>
      <c r="I104" s="16">
        <f>'Отчет Сент К'!I22</f>
        <v>2.4999999999417923</v>
      </c>
      <c r="J104" s="16" t="str">
        <f>'Отчет Сент К'!J22</f>
        <v>ВЛ 10кВ ф.12 от ТП2589</v>
      </c>
      <c r="K104" s="16">
        <f>'Отчет Сент К'!K22</f>
        <v>0</v>
      </c>
      <c r="L104" s="16">
        <f>'Отчет Сент К'!L22</f>
        <v>0</v>
      </c>
      <c r="M104" s="16">
        <f>'Отчет Сент К'!M22</f>
        <v>42</v>
      </c>
      <c r="N104" s="16">
        <f>'Отчет Сент К'!N22</f>
        <v>0</v>
      </c>
      <c r="O104" s="16">
        <f>'Отчет Сент К'!O22</f>
        <v>0</v>
      </c>
      <c r="P104" s="16">
        <f>'Отчет Сент К'!P22</f>
        <v>42</v>
      </c>
      <c r="Q104" s="16">
        <f>'Отчет Сент К'!Q22</f>
        <v>0</v>
      </c>
      <c r="R104" s="16">
        <f>'Отчет Сент К'!R22</f>
        <v>0</v>
      </c>
      <c r="S104" s="16">
        <f>'Отчет Сент К'!S22</f>
        <v>0</v>
      </c>
      <c r="T104" s="16">
        <f>'Отчет Сент К'!T22</f>
        <v>42</v>
      </c>
      <c r="U104" s="16">
        <f>'Отчет Сент К'!U22</f>
        <v>0</v>
      </c>
      <c r="V104" s="16">
        <f>'Отчет Сент К'!V22</f>
        <v>9.24</v>
      </c>
      <c r="W104" s="16">
        <f>'Отчет Сент К'!W22</f>
        <v>0</v>
      </c>
      <c r="X104" s="16">
        <f>'Отчет Сент К'!X22</f>
        <v>0</v>
      </c>
      <c r="Y104" s="16">
        <f>'Отчет Сент К'!Y22</f>
        <v>0</v>
      </c>
      <c r="Z104" s="16">
        <f>'Отчет Сент К'!Z22</f>
        <v>0</v>
      </c>
      <c r="AA104" s="16">
        <f>'Отчет Сент К'!AA22</f>
        <v>1</v>
      </c>
    </row>
    <row r="105" spans="1:27">
      <c r="A105" s="16">
        <f>'Отчет Сент К'!A23</f>
        <v>101</v>
      </c>
      <c r="B105" s="16" t="str">
        <f>'Отчет Сент К'!B23</f>
        <v>Участок №3</v>
      </c>
      <c r="C105" s="16" t="str">
        <f>'Отчет Сент К'!C23</f>
        <v>ТП</v>
      </c>
      <c r="D105" s="16" t="str">
        <f>'Отчет Сент К'!D23</f>
        <v>ВТР ТП2535 Клетино</v>
      </c>
      <c r="E105" s="16" t="str">
        <f>'Отчет Сент К'!E23</f>
        <v>10 (10.5)</v>
      </c>
      <c r="F105" s="16">
        <f>'Отчет Сент К'!F23</f>
        <v>43725.416666666664</v>
      </c>
      <c r="G105" s="16">
        <f>'Отчет Сент К'!G23</f>
        <v>43725.458333333336</v>
      </c>
      <c r="H105" s="16" t="str">
        <f>'Отчет Сент К'!H23</f>
        <v>П</v>
      </c>
      <c r="I105" s="16">
        <f>'Отчет Сент К'!I23</f>
        <v>1.0000000001164153</v>
      </c>
      <c r="J105" s="16" t="str">
        <f>'Отчет Сент К'!J23</f>
        <v>ВТР ТП2535 Клетино</v>
      </c>
      <c r="K105" s="16">
        <f>'Отчет Сент К'!K23</f>
        <v>0</v>
      </c>
      <c r="L105" s="16">
        <f>'Отчет Сент К'!L23</f>
        <v>0</v>
      </c>
      <c r="M105" s="16">
        <f>'Отчет Сент К'!M23</f>
        <v>158</v>
      </c>
      <c r="N105" s="16">
        <f>'Отчет Сент К'!N23</f>
        <v>0</v>
      </c>
      <c r="O105" s="16">
        <f>'Отчет Сент К'!O23</f>
        <v>0</v>
      </c>
      <c r="P105" s="16">
        <f>'Отчет Сент К'!P23</f>
        <v>158</v>
      </c>
      <c r="Q105" s="16">
        <f>'Отчет Сент К'!Q23</f>
        <v>0</v>
      </c>
      <c r="R105" s="16">
        <f>'Отчет Сент К'!R23</f>
        <v>0</v>
      </c>
      <c r="S105" s="16">
        <f>'Отчет Сент К'!S23</f>
        <v>0</v>
      </c>
      <c r="T105" s="16">
        <f>'Отчет Сент К'!T23</f>
        <v>158</v>
      </c>
      <c r="U105" s="16">
        <f>'Отчет Сент К'!U23</f>
        <v>0</v>
      </c>
      <c r="V105" s="16">
        <f>'Отчет Сент К'!V23</f>
        <v>34.76</v>
      </c>
      <c r="W105" s="16">
        <f>'Отчет Сент К'!W23</f>
        <v>0</v>
      </c>
      <c r="X105" s="16">
        <f>'Отчет Сент К'!X23</f>
        <v>0</v>
      </c>
      <c r="Y105" s="16">
        <f>'Отчет Сент К'!Y23</f>
        <v>0</v>
      </c>
      <c r="Z105" s="16">
        <f>'Отчет Сент К'!Z23</f>
        <v>0</v>
      </c>
      <c r="AA105" s="16">
        <f>'Отчет Сент К'!AA23</f>
        <v>1</v>
      </c>
    </row>
    <row r="106" spans="1:27">
      <c r="A106" s="16">
        <f>'Отчет Сент К'!A24</f>
        <v>102</v>
      </c>
      <c r="B106" s="16" t="str">
        <f>'Отчет Сент К'!B24</f>
        <v>Участок №1</v>
      </c>
      <c r="C106" s="16" t="str">
        <f>'Отчет Сент К'!C24</f>
        <v>ВЛ</v>
      </c>
      <c r="D106" s="16" t="str">
        <f>'Отчет Сент К'!D24</f>
        <v>ВЛ 10кВ ф.12 от ТП2589</v>
      </c>
      <c r="E106" s="16" t="str">
        <f>'Отчет Сент К'!E24</f>
        <v>10 (10.5)</v>
      </c>
      <c r="F106" s="16">
        <f>'Отчет Сент К'!F24</f>
        <v>43726.416666666664</v>
      </c>
      <c r="G106" s="16">
        <f>'Отчет Сент К'!G24</f>
        <v>43726.583333333336</v>
      </c>
      <c r="H106" s="16" t="str">
        <f>'Отчет Сент К'!H24</f>
        <v>П</v>
      </c>
      <c r="I106" s="16">
        <f>'Отчет Сент К'!I24</f>
        <v>4.0000000001164153</v>
      </c>
      <c r="J106" s="16" t="str">
        <f>'Отчет Сент К'!J24</f>
        <v>ВЛ 10кВ ф.12 от ТП2589</v>
      </c>
      <c r="K106" s="16">
        <f>'Отчет Сент К'!K24</f>
        <v>0</v>
      </c>
      <c r="L106" s="16">
        <f>'Отчет Сент К'!L24</f>
        <v>0</v>
      </c>
      <c r="M106" s="16">
        <f>'Отчет Сент К'!M24</f>
        <v>42</v>
      </c>
      <c r="N106" s="16">
        <f>'Отчет Сент К'!N24</f>
        <v>0</v>
      </c>
      <c r="O106" s="16">
        <f>'Отчет Сент К'!O24</f>
        <v>0</v>
      </c>
      <c r="P106" s="16">
        <f>'Отчет Сент К'!P24</f>
        <v>42</v>
      </c>
      <c r="Q106" s="16">
        <f>'Отчет Сент К'!Q24</f>
        <v>0</v>
      </c>
      <c r="R106" s="16">
        <f>'Отчет Сент К'!R24</f>
        <v>0</v>
      </c>
      <c r="S106" s="16">
        <f>'Отчет Сент К'!S24</f>
        <v>0</v>
      </c>
      <c r="T106" s="16">
        <f>'Отчет Сент К'!T24</f>
        <v>42</v>
      </c>
      <c r="U106" s="16">
        <f>'Отчет Сент К'!U24</f>
        <v>0</v>
      </c>
      <c r="V106" s="16">
        <f>'Отчет Сент К'!V24</f>
        <v>9.24</v>
      </c>
      <c r="W106" s="16">
        <f>'Отчет Сент К'!W24</f>
        <v>0</v>
      </c>
      <c r="X106" s="16">
        <f>'Отчет Сент К'!X24</f>
        <v>0</v>
      </c>
      <c r="Y106" s="16">
        <f>'Отчет Сент К'!Y24</f>
        <v>0</v>
      </c>
      <c r="Z106" s="16">
        <f>'Отчет Сент К'!Z24</f>
        <v>0</v>
      </c>
      <c r="AA106" s="16">
        <f>'Отчет Сент К'!AA24</f>
        <v>1</v>
      </c>
    </row>
    <row r="107" spans="1:27">
      <c r="A107" s="16">
        <f>'Отчет Сент К'!A25</f>
        <v>103</v>
      </c>
      <c r="B107" s="16" t="str">
        <f>'Отчет Сент К'!B25</f>
        <v>Участок №2</v>
      </c>
      <c r="C107" s="16" t="str">
        <f>'Отчет Сент К'!C25</f>
        <v>ВЛ</v>
      </c>
      <c r="D107" s="16" t="str">
        <f>'Отчет Сент К'!D25</f>
        <v>ВЛ 10кВ ЗТП 2160</v>
      </c>
      <c r="E107" s="16" t="str">
        <f>'Отчет Сент К'!E25</f>
        <v>10 (10.5)</v>
      </c>
      <c r="F107" s="16">
        <f>'Отчет Сент К'!F25</f>
        <v>43726.416666666664</v>
      </c>
      <c r="G107" s="16">
        <f>'Отчет Сент К'!G25</f>
        <v>43727.583333333336</v>
      </c>
      <c r="H107" s="16" t="str">
        <f>'Отчет Сент К'!H25</f>
        <v>П</v>
      </c>
      <c r="I107" s="16">
        <f>'Отчет Сент К'!I25</f>
        <v>28.000000000116415</v>
      </c>
      <c r="J107" s="16" t="str">
        <f>'Отчет Сент К'!J25</f>
        <v>ВЛ 10кВ ЗТП 2160</v>
      </c>
      <c r="K107" s="16">
        <f>'Отчет Сент К'!K25</f>
        <v>0</v>
      </c>
      <c r="L107" s="16">
        <f>'Отчет Сент К'!L25</f>
        <v>0</v>
      </c>
      <c r="M107" s="16">
        <f>'Отчет Сент К'!M25</f>
        <v>1</v>
      </c>
      <c r="N107" s="16">
        <f>'Отчет Сент К'!N25</f>
        <v>0</v>
      </c>
      <c r="O107" s="16">
        <f>'Отчет Сент К'!O25</f>
        <v>0</v>
      </c>
      <c r="P107" s="16">
        <f>'Отчет Сент К'!P25</f>
        <v>1</v>
      </c>
      <c r="Q107" s="16">
        <f>'Отчет Сент К'!Q25</f>
        <v>0</v>
      </c>
      <c r="R107" s="16">
        <f>'Отчет Сент К'!R25</f>
        <v>0</v>
      </c>
      <c r="S107" s="16">
        <f>'Отчет Сент К'!S25</f>
        <v>0</v>
      </c>
      <c r="T107" s="16">
        <f>'Отчет Сент К'!T25</f>
        <v>1</v>
      </c>
      <c r="U107" s="16">
        <f>'Отчет Сент К'!U25</f>
        <v>0</v>
      </c>
      <c r="V107" s="16">
        <f>'Отчет Сент К'!V25</f>
        <v>232</v>
      </c>
      <c r="W107" s="16">
        <f>'Отчет Сент К'!W25</f>
        <v>0</v>
      </c>
      <c r="X107" s="16">
        <f>'Отчет Сент К'!X25</f>
        <v>0</v>
      </c>
      <c r="Y107" s="16">
        <f>'Отчет Сент К'!Y25</f>
        <v>0</v>
      </c>
      <c r="Z107" s="16">
        <f>'Отчет Сент К'!Z25</f>
        <v>0</v>
      </c>
      <c r="AA107" s="16">
        <f>'Отчет Сент К'!AA25</f>
        <v>1</v>
      </c>
    </row>
    <row r="108" spans="1:27">
      <c r="A108" s="16">
        <f>'Отчет Сент К'!A26</f>
        <v>104</v>
      </c>
      <c r="B108" s="16" t="str">
        <f>'Отчет Сент К'!B26</f>
        <v>Участок №3</v>
      </c>
      <c r="C108" s="16" t="str">
        <f>'Отчет Сент К'!C26</f>
        <v>ВЛ</v>
      </c>
      <c r="D108" s="16" t="str">
        <f>'Отчет Сент К'!D26</f>
        <v>ВЛ 0,4кВ №1 ТП6 Сынтул</v>
      </c>
      <c r="E108" s="16" t="str">
        <f>'Отчет Сент К'!E26</f>
        <v>0.38</v>
      </c>
      <c r="F108" s="16">
        <f>'Отчет Сент К'!F26</f>
        <v>43728.4375</v>
      </c>
      <c r="G108" s="16">
        <f>'Отчет Сент К'!G26</f>
        <v>43728.5</v>
      </c>
      <c r="H108" s="16" t="str">
        <f>'Отчет Сент К'!H26</f>
        <v>В</v>
      </c>
      <c r="I108" s="16">
        <f>'Отчет Сент К'!I26</f>
        <v>1.5</v>
      </c>
      <c r="J108" s="16" t="str">
        <f>'Отчет Сент К'!J26</f>
        <v>ВЛ 0,4кВ, №1</v>
      </c>
      <c r="K108" s="16">
        <f>'Отчет Сент К'!K26</f>
        <v>0</v>
      </c>
      <c r="L108" s="16">
        <f>'Отчет Сент К'!L26</f>
        <v>0</v>
      </c>
      <c r="M108" s="16">
        <f>'Отчет Сент К'!M26</f>
        <v>48</v>
      </c>
      <c r="N108" s="16">
        <f>'Отчет Сент К'!N26</f>
        <v>0</v>
      </c>
      <c r="O108" s="16">
        <f>'Отчет Сент К'!O26</f>
        <v>0</v>
      </c>
      <c r="P108" s="16">
        <f>'Отчет Сент К'!P26</f>
        <v>48</v>
      </c>
      <c r="Q108" s="16">
        <f>'Отчет Сент К'!Q26</f>
        <v>0</v>
      </c>
      <c r="R108" s="16">
        <f>'Отчет Сент К'!R26</f>
        <v>0</v>
      </c>
      <c r="S108" s="16">
        <f>'Отчет Сент К'!S26</f>
        <v>0</v>
      </c>
      <c r="T108" s="16">
        <f>'Отчет Сент К'!T26</f>
        <v>48</v>
      </c>
      <c r="U108" s="16">
        <f>'Отчет Сент К'!U26</f>
        <v>0</v>
      </c>
      <c r="V108" s="16">
        <f>'Отчет Сент К'!V26</f>
        <v>10.56</v>
      </c>
      <c r="W108" s="16">
        <f>'Отчет Сент К'!W26</f>
        <v>0</v>
      </c>
      <c r="X108" s="16" t="str">
        <f>'Отчет Сент К'!X26</f>
        <v>№83 23.09.2021</v>
      </c>
      <c r="Y108" s="16" t="str">
        <f>'Отчет Сент К'!Y26</f>
        <v xml:space="preserve"> 3.4.8</v>
      </c>
      <c r="Z108" s="16" t="str">
        <f>'Отчет Сент К'!Z26</f>
        <v xml:space="preserve">  4.4</v>
      </c>
      <c r="AA108" s="16">
        <f>'Отчет Сент К'!AA26</f>
        <v>1</v>
      </c>
    </row>
    <row r="109" spans="1:27">
      <c r="A109" s="16">
        <f>'Отчет Сент К'!A27</f>
        <v>105</v>
      </c>
      <c r="B109" s="16" t="str">
        <f>'Отчет Сент К'!B27</f>
        <v>Участок №1</v>
      </c>
      <c r="C109" s="16" t="str">
        <f>'Отчет Сент К'!C27</f>
        <v>ВЛ</v>
      </c>
      <c r="D109" s="16" t="str">
        <f>'Отчет Сент К'!D27</f>
        <v>ВЛ 0,4кВ №7 ЗТП 2478</v>
      </c>
      <c r="E109" s="16" t="str">
        <f>'Отчет Сент К'!E27</f>
        <v>0.38</v>
      </c>
      <c r="F109" s="16">
        <f>'Отчет Сент К'!F27</f>
        <v>43728.395833333336</v>
      </c>
      <c r="G109" s="16">
        <f>'Отчет Сент К'!G27</f>
        <v>43728.4375</v>
      </c>
      <c r="H109" s="16" t="str">
        <f>'Отчет Сент К'!H27</f>
        <v>П</v>
      </c>
      <c r="I109" s="16">
        <f>'Отчет Сент К'!I27</f>
        <v>0.99999999994179234</v>
      </c>
      <c r="J109" s="16" t="str">
        <f>'Отчет Сент К'!J27</f>
        <v>ВЛ 0,4кВ №7 ЗТП 2478</v>
      </c>
      <c r="K109" s="16">
        <f>'Отчет Сент К'!K27</f>
        <v>0</v>
      </c>
      <c r="L109" s="16">
        <f>'Отчет Сент К'!L27</f>
        <v>0</v>
      </c>
      <c r="M109" s="16">
        <f>'Отчет Сент К'!M27</f>
        <v>241</v>
      </c>
      <c r="N109" s="16">
        <f>'Отчет Сент К'!N27</f>
        <v>0</v>
      </c>
      <c r="O109" s="16">
        <f>'Отчет Сент К'!O27</f>
        <v>0</v>
      </c>
      <c r="P109" s="16">
        <f>'Отчет Сент К'!P27</f>
        <v>241</v>
      </c>
      <c r="Q109" s="16">
        <f>'Отчет Сент К'!Q27</f>
        <v>0</v>
      </c>
      <c r="R109" s="16">
        <f>'Отчет Сент К'!R27</f>
        <v>0</v>
      </c>
      <c r="S109" s="16">
        <f>'Отчет Сент К'!S27</f>
        <v>0</v>
      </c>
      <c r="T109" s="16">
        <f>'Отчет Сент К'!T27</f>
        <v>241</v>
      </c>
      <c r="U109" s="16">
        <f>'Отчет Сент К'!U27</f>
        <v>0</v>
      </c>
      <c r="V109" s="16">
        <f>'Отчет Сент К'!V27</f>
        <v>53.02</v>
      </c>
      <c r="W109" s="16">
        <f>'Отчет Сент К'!W27</f>
        <v>0</v>
      </c>
      <c r="X109" s="16">
        <f>'Отчет Сент К'!X27</f>
        <v>0</v>
      </c>
      <c r="Y109" s="16">
        <f>'Отчет Сент К'!Y27</f>
        <v>0</v>
      </c>
      <c r="Z109" s="16">
        <f>'Отчет Сент К'!Z27</f>
        <v>0</v>
      </c>
      <c r="AA109" s="16">
        <f>'Отчет Сент К'!AA27</f>
        <v>1</v>
      </c>
    </row>
    <row r="110" spans="1:27">
      <c r="A110" s="16">
        <f>'Отчет Сент К'!A28</f>
        <v>106</v>
      </c>
      <c r="B110" s="16" t="str">
        <f>'Отчет Сент К'!B28</f>
        <v>Участок №3</v>
      </c>
      <c r="C110" s="16" t="str">
        <f>'Отчет Сент К'!C28</f>
        <v>ТП</v>
      </c>
      <c r="D110" s="16" t="str">
        <f>'Отчет Сент К'!D28</f>
        <v>РУ 0,4кВ №2 ТП5 Гусь-Ж</v>
      </c>
      <c r="E110" s="16" t="str">
        <f>'Отчет Сент К'!E28</f>
        <v>0.38</v>
      </c>
      <c r="F110" s="16">
        <f>'Отчет Сент К'!F28</f>
        <v>43732.416666666664</v>
      </c>
      <c r="G110" s="16">
        <f>'Отчет Сент К'!G28</f>
        <v>43732.4375</v>
      </c>
      <c r="H110" s="16" t="str">
        <f>'Отчет Сент К'!H28</f>
        <v>П</v>
      </c>
      <c r="I110" s="16">
        <f>'Отчет Сент К'!I28</f>
        <v>0.50000000005820766</v>
      </c>
      <c r="J110" s="16" t="str">
        <f>'Отчет Сент К'!J28</f>
        <v>РУ 0,4кВ №2 ТП5 Гусь-Ж</v>
      </c>
      <c r="K110" s="16">
        <f>'Отчет Сент К'!K28</f>
        <v>0</v>
      </c>
      <c r="L110" s="16">
        <f>'Отчет Сент К'!L28</f>
        <v>0</v>
      </c>
      <c r="M110" s="16">
        <f>'Отчет Сент К'!M28</f>
        <v>356</v>
      </c>
      <c r="N110" s="16">
        <f>'Отчет Сент К'!N28</f>
        <v>0</v>
      </c>
      <c r="O110" s="16">
        <f>'Отчет Сент К'!O28</f>
        <v>0</v>
      </c>
      <c r="P110" s="16">
        <f>'Отчет Сент К'!P28</f>
        <v>356</v>
      </c>
      <c r="Q110" s="16">
        <f>'Отчет Сент К'!Q28</f>
        <v>0</v>
      </c>
      <c r="R110" s="16">
        <f>'Отчет Сент К'!R28</f>
        <v>0</v>
      </c>
      <c r="S110" s="16">
        <f>'Отчет Сент К'!S28</f>
        <v>0</v>
      </c>
      <c r="T110" s="16">
        <f>'Отчет Сент К'!T28</f>
        <v>356</v>
      </c>
      <c r="U110" s="16">
        <f>'Отчет Сент К'!U28</f>
        <v>0</v>
      </c>
      <c r="V110" s="16">
        <f>'Отчет Сент К'!V28</f>
        <v>78.320000000000007</v>
      </c>
      <c r="W110" s="16">
        <f>'Отчет Сент К'!W28</f>
        <v>0</v>
      </c>
      <c r="X110" s="16">
        <f>'Отчет Сент К'!X28</f>
        <v>0</v>
      </c>
      <c r="Y110" s="16">
        <f>'Отчет Сент К'!Y28</f>
        <v>0</v>
      </c>
      <c r="Z110" s="16">
        <f>'Отчет Сент К'!Z28</f>
        <v>0</v>
      </c>
      <c r="AA110" s="16">
        <f>'Отчет Сент К'!AA28</f>
        <v>1</v>
      </c>
    </row>
    <row r="111" spans="1:27">
      <c r="A111" s="16">
        <f>'Отчет Окт К'!A11</f>
        <v>107</v>
      </c>
      <c r="B111" s="16" t="str">
        <f>'Отчет Окт К'!B11</f>
        <v>Участок №2</v>
      </c>
      <c r="C111" s="16" t="str">
        <f>'Отчет Окт К'!C11</f>
        <v>ВЛ</v>
      </c>
      <c r="D111" s="16" t="str">
        <f>'Отчет Окт К'!D11</f>
        <v>ВЛ 0,4кВ КТП 11 ф.2  ПС ПС Сабурово 110/10кВ ф.7</v>
      </c>
      <c r="E111" s="16" t="str">
        <f>'Отчет Окт К'!E11</f>
        <v>0.38</v>
      </c>
      <c r="F111" s="16">
        <f>'Отчет Окт К'!F11</f>
        <v>43740.375</v>
      </c>
      <c r="G111" s="16">
        <f>'Отчет Окт К'!G11</f>
        <v>43740.604166666664</v>
      </c>
      <c r="H111" s="16" t="str">
        <f>'Отчет Окт К'!H11</f>
        <v>П</v>
      </c>
      <c r="I111" s="16">
        <f>'Отчет Окт К'!I11</f>
        <v>5.4999999999417923</v>
      </c>
      <c r="J111" s="16" t="str">
        <f>'Отчет Окт К'!J11</f>
        <v xml:space="preserve">ВЛ 0,4кВ КТП 11 ф.2  </v>
      </c>
      <c r="K111" s="16">
        <f>'Отчет Окт К'!K11</f>
        <v>0</v>
      </c>
      <c r="L111" s="16">
        <f>'Отчет Окт К'!L11</f>
        <v>0</v>
      </c>
      <c r="M111" s="16">
        <f>'Отчет Окт К'!M11</f>
        <v>38</v>
      </c>
      <c r="N111" s="16">
        <f>'Отчет Окт К'!N11</f>
        <v>0</v>
      </c>
      <c r="O111" s="16">
        <f>'Отчет Окт К'!O11</f>
        <v>0</v>
      </c>
      <c r="P111" s="16">
        <f>'Отчет Окт К'!P11</f>
        <v>38</v>
      </c>
      <c r="Q111" s="16">
        <f>'Отчет Окт К'!Q11</f>
        <v>0</v>
      </c>
      <c r="R111" s="16">
        <f>'Отчет Окт К'!R11</f>
        <v>0</v>
      </c>
      <c r="S111" s="16">
        <f>'Отчет Окт К'!S11</f>
        <v>0</v>
      </c>
      <c r="T111" s="16">
        <f>'Отчет Окт К'!T11</f>
        <v>38</v>
      </c>
      <c r="U111" s="16">
        <f>'Отчет Окт К'!U11</f>
        <v>0</v>
      </c>
      <c r="V111" s="16">
        <f>'Отчет Окт К'!V11</f>
        <v>19.36</v>
      </c>
      <c r="W111" s="16">
        <f>'Отчет Окт К'!W11</f>
        <v>0</v>
      </c>
      <c r="X111" s="16">
        <f>'Отчет Окт К'!X11</f>
        <v>0</v>
      </c>
      <c r="Y111" s="16">
        <f>'Отчет Окт К'!Y11</f>
        <v>0</v>
      </c>
      <c r="Z111" s="16">
        <f>'Отчет Окт К'!Z11</f>
        <v>0</v>
      </c>
      <c r="AA111" s="16">
        <f>'Отчет Окт К'!AA11</f>
        <v>1</v>
      </c>
    </row>
    <row r="112" spans="1:27">
      <c r="A112" s="16">
        <f>'Отчет Окт К'!A12</f>
        <v>108</v>
      </c>
      <c r="B112" s="16" t="str">
        <f>'Отчет Окт К'!B12</f>
        <v>Участок №2</v>
      </c>
      <c r="C112" s="16" t="str">
        <f>'Отчет Окт К'!C12</f>
        <v>ВЛ</v>
      </c>
      <c r="D112" s="16" t="str">
        <f>'Отчет Окт К'!D12</f>
        <v>ВЛ 0,4кВ КТП 11 ф.2  ПС ПС Сабурово 110/10кВ ф.7</v>
      </c>
      <c r="E112" s="16" t="str">
        <f>'Отчет Окт К'!E12</f>
        <v>0.38</v>
      </c>
      <c r="F112" s="16">
        <f>'Отчет Окт К'!F12</f>
        <v>43741.375</v>
      </c>
      <c r="G112" s="16">
        <f>'Отчет Окт К'!G12</f>
        <v>43741.645833333336</v>
      </c>
      <c r="H112" s="16" t="str">
        <f>'Отчет Окт К'!H12</f>
        <v>П</v>
      </c>
      <c r="I112" s="16">
        <f>'Отчет Окт К'!I12</f>
        <v>6.5000000000582077</v>
      </c>
      <c r="J112" s="16" t="str">
        <f>'Отчет Окт К'!J12</f>
        <v xml:space="preserve">ВЛ 0,4кВ КТП 11 ф.2  </v>
      </c>
      <c r="K112" s="16">
        <f>'Отчет Окт К'!K12</f>
        <v>0</v>
      </c>
      <c r="L112" s="16">
        <f>'Отчет Окт К'!L12</f>
        <v>0</v>
      </c>
      <c r="M112" s="16">
        <f>'Отчет Окт К'!M12</f>
        <v>38</v>
      </c>
      <c r="N112" s="16">
        <f>'Отчет Окт К'!N12</f>
        <v>0</v>
      </c>
      <c r="O112" s="16">
        <f>'Отчет Окт К'!O12</f>
        <v>0</v>
      </c>
      <c r="P112" s="16">
        <f>'Отчет Окт К'!P12</f>
        <v>38</v>
      </c>
      <c r="Q112" s="16">
        <f>'Отчет Окт К'!Q12</f>
        <v>0</v>
      </c>
      <c r="R112" s="16">
        <f>'Отчет Окт К'!R12</f>
        <v>0</v>
      </c>
      <c r="S112" s="16">
        <f>'Отчет Окт К'!S12</f>
        <v>0</v>
      </c>
      <c r="T112" s="16">
        <f>'Отчет Окт К'!T12</f>
        <v>38</v>
      </c>
      <c r="U112" s="16">
        <f>'Отчет Окт К'!U12</f>
        <v>0</v>
      </c>
      <c r="V112" s="16">
        <f>'Отчет Окт К'!V12</f>
        <v>189</v>
      </c>
      <c r="W112" s="16">
        <f>'Отчет Окт К'!W12</f>
        <v>0</v>
      </c>
      <c r="X112" s="16">
        <f>'Отчет Окт К'!X12</f>
        <v>0</v>
      </c>
      <c r="Y112" s="16">
        <f>'Отчет Окт К'!Y12</f>
        <v>0</v>
      </c>
      <c r="Z112" s="16">
        <f>'Отчет Окт К'!Z12</f>
        <v>0</v>
      </c>
      <c r="AA112" s="16">
        <f>'Отчет Окт К'!AA12</f>
        <v>1</v>
      </c>
    </row>
    <row r="113" spans="1:27">
      <c r="A113" s="16">
        <f>'Отчет Окт К'!A13</f>
        <v>109</v>
      </c>
      <c r="B113" s="16" t="str">
        <f>'Отчет Окт К'!B13</f>
        <v>Участок №2</v>
      </c>
      <c r="C113" s="16" t="str">
        <f>'Отчет Окт К'!C13</f>
        <v>ВЛ</v>
      </c>
      <c r="D113" s="16" t="str">
        <f>'Отчет Окт К'!D13</f>
        <v>ВЛ 0,4кВ КТП 11 ф.2  ПС ПС Сабурово 110/10кВ ф.7</v>
      </c>
      <c r="E113" s="16" t="str">
        <f>'Отчет Окт К'!E13</f>
        <v>0.38</v>
      </c>
      <c r="F113" s="16">
        <f>'Отчет Окт К'!F13</f>
        <v>43742.375</v>
      </c>
      <c r="G113" s="16">
        <f>'Отчет Окт К'!G13</f>
        <v>43742.645833333336</v>
      </c>
      <c r="H113" s="16" t="str">
        <f>'Отчет Окт К'!H13</f>
        <v>П</v>
      </c>
      <c r="I113" s="16">
        <f>'Отчет Окт К'!I13</f>
        <v>6.5000000000582077</v>
      </c>
      <c r="J113" s="16" t="str">
        <f>'Отчет Окт К'!J13</f>
        <v xml:space="preserve">ВЛ 0,4кВ КТП 11 ф.2  </v>
      </c>
      <c r="K113" s="16">
        <f>'Отчет Окт К'!K13</f>
        <v>0</v>
      </c>
      <c r="L113" s="16">
        <f>'Отчет Окт К'!L13</f>
        <v>0</v>
      </c>
      <c r="M113" s="16">
        <f>'Отчет Окт К'!M13</f>
        <v>38</v>
      </c>
      <c r="N113" s="16">
        <f>'Отчет Окт К'!N13</f>
        <v>0</v>
      </c>
      <c r="O113" s="16">
        <f>'Отчет Окт К'!O13</f>
        <v>0</v>
      </c>
      <c r="P113" s="16">
        <f>'Отчет Окт К'!P13</f>
        <v>38</v>
      </c>
      <c r="Q113" s="16">
        <f>'Отчет Окт К'!Q13</f>
        <v>0</v>
      </c>
      <c r="R113" s="16">
        <f>'Отчет Окт К'!R13</f>
        <v>0</v>
      </c>
      <c r="S113" s="16">
        <f>'Отчет Окт К'!S13</f>
        <v>0</v>
      </c>
      <c r="T113" s="16">
        <f>'Отчет Окт К'!T13</f>
        <v>38</v>
      </c>
      <c r="U113" s="16">
        <f>'Отчет Окт К'!U13</f>
        <v>0</v>
      </c>
      <c r="V113" s="16">
        <f>'Отчет Окт К'!V13</f>
        <v>8.36</v>
      </c>
      <c r="W113" s="16">
        <f>'Отчет Окт К'!W13</f>
        <v>0</v>
      </c>
      <c r="X113" s="16">
        <f>'Отчет Окт К'!X13</f>
        <v>0</v>
      </c>
      <c r="Y113" s="16">
        <f>'Отчет Окт К'!Y13</f>
        <v>0</v>
      </c>
      <c r="Z113" s="16">
        <f>'Отчет Окт К'!Z13</f>
        <v>0</v>
      </c>
      <c r="AA113" s="16">
        <f>'Отчет Окт К'!AA13</f>
        <v>1</v>
      </c>
    </row>
    <row r="114" spans="1:27">
      <c r="A114" s="16">
        <f>'Отчет Окт К'!A14</f>
        <v>110</v>
      </c>
      <c r="B114" s="16" t="str">
        <f>'Отчет Окт К'!B14</f>
        <v>Участок №2</v>
      </c>
      <c r="C114" s="16" t="str">
        <f>'Отчет Окт К'!C14</f>
        <v>ВЛ</v>
      </c>
      <c r="D114" s="16" t="str">
        <f>'Отчет Окт К'!D14</f>
        <v>ВЛ 0,4кВ КТП 12 ф.2  ПС ПС Сабурово 110/10кВ ф.7</v>
      </c>
      <c r="E114" s="16" t="str">
        <f>'Отчет Окт К'!E14</f>
        <v>0.38</v>
      </c>
      <c r="F114" s="16">
        <f>'Отчет Окт К'!F14</f>
        <v>43744.222222222219</v>
      </c>
      <c r="G114" s="16">
        <f>'Отчет Окт К'!G14</f>
        <v>43744.479166666664</v>
      </c>
      <c r="H114" s="16" t="str">
        <f>'Отчет Окт К'!H14</f>
        <v>В</v>
      </c>
      <c r="I114" s="16">
        <f>'Отчет Окт К'!I14</f>
        <v>6.1666666666860692</v>
      </c>
      <c r="J114" s="16" t="str">
        <f>'Отчет Окт К'!J14</f>
        <v xml:space="preserve">ВЛ 0,4кВ КТП 12 ф.2 </v>
      </c>
      <c r="K114" s="16">
        <f>'Отчет Окт К'!K14</f>
        <v>0</v>
      </c>
      <c r="L114" s="16">
        <f>'Отчет Окт К'!L14</f>
        <v>0</v>
      </c>
      <c r="M114" s="16">
        <f>'Отчет Окт К'!M14</f>
        <v>42</v>
      </c>
      <c r="N114" s="16">
        <f>'Отчет Окт К'!N14</f>
        <v>0</v>
      </c>
      <c r="O114" s="16">
        <f>'Отчет Окт К'!O14</f>
        <v>0</v>
      </c>
      <c r="P114" s="16">
        <f>'Отчет Окт К'!P14</f>
        <v>42</v>
      </c>
      <c r="Q114" s="16">
        <f>'Отчет Окт К'!Q14</f>
        <v>0</v>
      </c>
      <c r="R114" s="16">
        <f>'Отчет Окт К'!R14</f>
        <v>0</v>
      </c>
      <c r="S114" s="16">
        <f>'Отчет Окт К'!S14</f>
        <v>0</v>
      </c>
      <c r="T114" s="16">
        <f>'Отчет Окт К'!T14</f>
        <v>42</v>
      </c>
      <c r="U114" s="16">
        <f>'Отчет Окт К'!U14</f>
        <v>0</v>
      </c>
      <c r="V114" s="16">
        <f>'Отчет Окт К'!V14</f>
        <v>9.24</v>
      </c>
      <c r="W114" s="16">
        <f>'Отчет Окт К'!W14</f>
        <v>0</v>
      </c>
      <c r="X114" s="16" t="str">
        <f>'Отчет Окт К'!X14</f>
        <v>№80 05.09.2019</v>
      </c>
      <c r="Y114" s="16" t="str">
        <f>'Отчет Окт К'!Y14</f>
        <v xml:space="preserve"> 3.4.12</v>
      </c>
      <c r="Z114" s="16" t="str">
        <f>'Отчет Окт К'!Z14</f>
        <v>4.12</v>
      </c>
      <c r="AA114" s="16">
        <f>'Отчет Окт К'!AA14</f>
        <v>1</v>
      </c>
    </row>
    <row r="115" spans="1:27">
      <c r="A115" s="16">
        <f>'Отчет Окт К'!A15</f>
        <v>111</v>
      </c>
      <c r="B115" s="16" t="str">
        <f>'Отчет Окт К'!B15</f>
        <v>Участок №1</v>
      </c>
      <c r="C115" s="16" t="str">
        <f>'Отчет Окт К'!C15</f>
        <v>ВЛ</v>
      </c>
      <c r="D115" s="16" t="str">
        <f>'Отчет Окт К'!D15</f>
        <v>ВЛ 0,4кВ ЗТП 5 ф.2   ПС Зеленино 35/10кВ ф.3</v>
      </c>
      <c r="E115" s="16" t="str">
        <f>'Отчет Окт К'!E15</f>
        <v>0.38</v>
      </c>
      <c r="F115" s="16">
        <f>'Отчет Окт К'!F15</f>
        <v>43743.006944444445</v>
      </c>
      <c r="G115" s="16">
        <f>'Отчет Окт К'!G15</f>
        <v>43743.409722222219</v>
      </c>
      <c r="H115" s="16" t="str">
        <f>'Отчет Окт К'!H15</f>
        <v>В</v>
      </c>
      <c r="I115" s="16">
        <f>'Отчет Окт К'!I15</f>
        <v>9.6666666665696539</v>
      </c>
      <c r="J115" s="16" t="str">
        <f>'Отчет Окт К'!J15</f>
        <v>ВЛ 0,4кВ ЗТП 5 ф.2</v>
      </c>
      <c r="K115" s="16">
        <f>'Отчет Окт К'!K15</f>
        <v>0</v>
      </c>
      <c r="L115" s="16">
        <f>'Отчет Окт К'!L15</f>
        <v>0</v>
      </c>
      <c r="M115" s="16">
        <f>'Отчет Окт К'!M15</f>
        <v>124</v>
      </c>
      <c r="N115" s="16">
        <f>'Отчет Окт К'!N15</f>
        <v>0</v>
      </c>
      <c r="O115" s="16">
        <f>'Отчет Окт К'!O15</f>
        <v>0</v>
      </c>
      <c r="P115" s="16">
        <f>'Отчет Окт К'!P15</f>
        <v>124</v>
      </c>
      <c r="Q115" s="16">
        <f>'Отчет Окт К'!Q15</f>
        <v>0</v>
      </c>
      <c r="R115" s="16">
        <f>'Отчет Окт К'!R15</f>
        <v>0</v>
      </c>
      <c r="S115" s="16">
        <f>'Отчет Окт К'!S15</f>
        <v>0</v>
      </c>
      <c r="T115" s="16">
        <f>'Отчет Окт К'!T15</f>
        <v>124</v>
      </c>
      <c r="U115" s="16">
        <f>'Отчет Окт К'!U15</f>
        <v>0</v>
      </c>
      <c r="V115" s="16">
        <f>'Отчет Окт К'!V15</f>
        <v>27.28</v>
      </c>
      <c r="W115" s="16">
        <f>'Отчет Окт К'!W15</f>
        <v>0</v>
      </c>
      <c r="X115" s="16" t="str">
        <f>'Отчет Окт К'!X15</f>
        <v>№81 05.09.2019</v>
      </c>
      <c r="Y115" s="16" t="str">
        <f>'Отчет Окт К'!Y15</f>
        <v xml:space="preserve"> 3.4.12</v>
      </c>
      <c r="Z115" s="16" t="str">
        <f>'Отчет Окт К'!Z15</f>
        <v xml:space="preserve">  4.12</v>
      </c>
      <c r="AA115" s="16">
        <f>'Отчет Окт К'!AA15</f>
        <v>1</v>
      </c>
    </row>
    <row r="116" spans="1:27">
      <c r="A116" s="16">
        <f>'Отчет Окт К'!A16</f>
        <v>112</v>
      </c>
      <c r="B116" s="16" t="str">
        <f>'Отчет Окт К'!B16</f>
        <v>Участок №1</v>
      </c>
      <c r="C116" s="16" t="str">
        <f>'Отчет Окт К'!C16</f>
        <v>ВЛ</v>
      </c>
      <c r="D116" s="16" t="str">
        <f>'Отчет Окт К'!D16</f>
        <v>ВЛ 0,4кВ ЗТП 5 ф.2   ПС Зеленино 35/10кВ ф.3</v>
      </c>
      <c r="E116" s="16" t="str">
        <f>'Отчет Окт К'!E16</f>
        <v>0.38</v>
      </c>
      <c r="F116" s="16">
        <f>'Отчет Окт К'!F16</f>
        <v>43746.458333333336</v>
      </c>
      <c r="G116" s="16">
        <f>'Отчет Окт К'!G16</f>
        <v>43746.5625</v>
      </c>
      <c r="H116" s="16" t="str">
        <f>'Отчет Окт К'!H16</f>
        <v>П</v>
      </c>
      <c r="I116" s="16">
        <f>'Отчет Окт К'!I16</f>
        <v>2.4999999999417923</v>
      </c>
      <c r="J116" s="16" t="str">
        <f>'Отчет Окт К'!J16</f>
        <v xml:space="preserve">ВЛ 0,4кВ ЗТП 5 ф.2 </v>
      </c>
      <c r="K116" s="16">
        <f>'Отчет Окт К'!K16</f>
        <v>0</v>
      </c>
      <c r="L116" s="16">
        <f>'Отчет Окт К'!L16</f>
        <v>0</v>
      </c>
      <c r="M116" s="16">
        <f>'Отчет Окт К'!M16</f>
        <v>124</v>
      </c>
      <c r="N116" s="16">
        <f>'Отчет Окт К'!N16</f>
        <v>0</v>
      </c>
      <c r="O116" s="16">
        <f>'Отчет Окт К'!O16</f>
        <v>0</v>
      </c>
      <c r="P116" s="16">
        <f>'Отчет Окт К'!P16</f>
        <v>124</v>
      </c>
      <c r="Q116" s="16">
        <f>'Отчет Окт К'!Q16</f>
        <v>0</v>
      </c>
      <c r="R116" s="16">
        <f>'Отчет Окт К'!R16</f>
        <v>0</v>
      </c>
      <c r="S116" s="16">
        <f>'Отчет Окт К'!S16</f>
        <v>0</v>
      </c>
      <c r="T116" s="16">
        <f>'Отчет Окт К'!T16</f>
        <v>124</v>
      </c>
      <c r="U116" s="16">
        <f>'Отчет Окт К'!U16</f>
        <v>0</v>
      </c>
      <c r="V116" s="16">
        <f>'Отчет Окт К'!V16</f>
        <v>27.28</v>
      </c>
      <c r="W116" s="16">
        <f>'Отчет Окт К'!W16</f>
        <v>0</v>
      </c>
      <c r="X116" s="16">
        <f>'Отчет Окт К'!X16</f>
        <v>0</v>
      </c>
      <c r="Y116" s="16">
        <f>'Отчет Окт К'!Y16</f>
        <v>0</v>
      </c>
      <c r="Z116" s="16">
        <f>'Отчет Окт К'!Z16</f>
        <v>0</v>
      </c>
      <c r="AA116" s="16">
        <f>'Отчет Окт К'!AA16</f>
        <v>1</v>
      </c>
    </row>
    <row r="117" spans="1:27">
      <c r="A117" s="16">
        <f>'Отчет Окт К'!A17</f>
        <v>113</v>
      </c>
      <c r="B117" s="16" t="str">
        <f>'Отчет Окт К'!B17</f>
        <v>Участок №3</v>
      </c>
      <c r="C117" s="16" t="str">
        <f>'Отчет Окт К'!C17</f>
        <v>ВЛ</v>
      </c>
      <c r="D117" s="16" t="str">
        <f>'Отчет Окт К'!D17</f>
        <v>ВЛ 0,4кВ КТП 7 ПС Сынтул 35/10кВ ф.4</v>
      </c>
      <c r="E117" s="16" t="str">
        <f>'Отчет Окт К'!E17</f>
        <v>0.38</v>
      </c>
      <c r="F117" s="16">
        <f>'Отчет Окт К'!F17</f>
        <v>43752.416666666664</v>
      </c>
      <c r="G117" s="16">
        <f>'Отчет Окт К'!G17</f>
        <v>43752.5</v>
      </c>
      <c r="H117" s="16" t="str">
        <f>'Отчет Окт К'!H17</f>
        <v>П</v>
      </c>
      <c r="I117" s="16">
        <f>'Отчет Окт К'!I17</f>
        <v>2.0000000000582077</v>
      </c>
      <c r="J117" s="16" t="str">
        <f>'Отчет Окт К'!J17</f>
        <v>ВЛ 0,4кВ КТП 7</v>
      </c>
      <c r="K117" s="16">
        <f>'Отчет Окт К'!K17</f>
        <v>0</v>
      </c>
      <c r="L117" s="16">
        <f>'Отчет Окт К'!L17</f>
        <v>0</v>
      </c>
      <c r="M117" s="16">
        <f>'Отчет Окт К'!M17</f>
        <v>56</v>
      </c>
      <c r="N117" s="16">
        <f>'Отчет Окт К'!N17</f>
        <v>0</v>
      </c>
      <c r="O117" s="16">
        <f>'Отчет Окт К'!O17</f>
        <v>0</v>
      </c>
      <c r="P117" s="16">
        <f>'Отчет Окт К'!P17</f>
        <v>56</v>
      </c>
      <c r="Q117" s="16">
        <f>'Отчет Окт К'!Q17</f>
        <v>0</v>
      </c>
      <c r="R117" s="16">
        <f>'Отчет Окт К'!R17</f>
        <v>0</v>
      </c>
      <c r="S117" s="16">
        <f>'Отчет Окт К'!S17</f>
        <v>0</v>
      </c>
      <c r="T117" s="16">
        <f>'Отчет Окт К'!T17</f>
        <v>56</v>
      </c>
      <c r="U117" s="16">
        <f>'Отчет Окт К'!U17</f>
        <v>0</v>
      </c>
      <c r="V117" s="16">
        <f>'Отчет Окт К'!V17</f>
        <v>12.32</v>
      </c>
      <c r="W117" s="16">
        <f>'Отчет Окт К'!W17</f>
        <v>0</v>
      </c>
      <c r="X117" s="16">
        <f>'Отчет Окт К'!X17</f>
        <v>0</v>
      </c>
      <c r="Y117" s="16">
        <f>'Отчет Окт К'!Y17</f>
        <v>0</v>
      </c>
      <c r="Z117" s="16">
        <f>'Отчет Окт К'!Z17</f>
        <v>0</v>
      </c>
      <c r="AA117" s="16">
        <f>'Отчет Окт К'!AA17</f>
        <v>1</v>
      </c>
    </row>
    <row r="118" spans="1:27">
      <c r="A118" s="16">
        <f>'Отчет Окт К'!A18</f>
        <v>114</v>
      </c>
      <c r="B118" s="16" t="str">
        <f>'Отчет Окт К'!B18</f>
        <v>Участок №1</v>
      </c>
      <c r="C118" s="16" t="str">
        <f>'Отчет Окт К'!C18</f>
        <v>ВЛ</v>
      </c>
      <c r="D118" s="16" t="str">
        <f>'Отчет Окт К'!D18</f>
        <v>ВЛ 0,4кВ ЗТП 2369 ПС Телебукино 35/10кВ ф.11</v>
      </c>
      <c r="E118" s="16" t="str">
        <f>'Отчет Окт К'!E18</f>
        <v>0.38</v>
      </c>
      <c r="F118" s="16">
        <f>'Отчет Окт К'!F18</f>
        <v>43752.416666666664</v>
      </c>
      <c r="G118" s="16">
        <f>'Отчет Окт К'!G18</f>
        <v>43752.5</v>
      </c>
      <c r="H118" s="16" t="str">
        <f>'Отчет Окт К'!H18</f>
        <v>П</v>
      </c>
      <c r="I118" s="16">
        <f>'Отчет Окт К'!I18</f>
        <v>2.0000000000582077</v>
      </c>
      <c r="J118" s="16" t="str">
        <f>'Отчет Окт К'!J18</f>
        <v>ВЛ 0,4кВ ЗТП 2369</v>
      </c>
      <c r="K118" s="16">
        <f>'Отчет Окт К'!K18</f>
        <v>0</v>
      </c>
      <c r="L118" s="16">
        <f>'Отчет Окт К'!L18</f>
        <v>0</v>
      </c>
      <c r="M118" s="16">
        <f>'Отчет Окт К'!M18</f>
        <v>68</v>
      </c>
      <c r="N118" s="16">
        <f>'Отчет Окт К'!N18</f>
        <v>0</v>
      </c>
      <c r="O118" s="16">
        <f>'Отчет Окт К'!O18</f>
        <v>0</v>
      </c>
      <c r="P118" s="16">
        <f>'Отчет Окт К'!P18</f>
        <v>68</v>
      </c>
      <c r="Q118" s="16">
        <f>'Отчет Окт К'!Q18</f>
        <v>0</v>
      </c>
      <c r="R118" s="16">
        <f>'Отчет Окт К'!R18</f>
        <v>0</v>
      </c>
      <c r="S118" s="16">
        <f>'Отчет Окт К'!S18</f>
        <v>0</v>
      </c>
      <c r="T118" s="16">
        <f>'Отчет Окт К'!T18</f>
        <v>68</v>
      </c>
      <c r="U118" s="16">
        <f>'Отчет Окт К'!U18</f>
        <v>0</v>
      </c>
      <c r="V118" s="16">
        <f>'Отчет Окт К'!V18</f>
        <v>14.96</v>
      </c>
      <c r="W118" s="16">
        <f>'Отчет Окт К'!W18</f>
        <v>0</v>
      </c>
      <c r="X118" s="16">
        <f>'Отчет Окт К'!X18</f>
        <v>0</v>
      </c>
      <c r="Y118" s="16">
        <f>'Отчет Окт К'!Y18</f>
        <v>0</v>
      </c>
      <c r="Z118" s="16">
        <f>'Отчет Окт К'!Z18</f>
        <v>0</v>
      </c>
      <c r="AA118" s="16">
        <f>'Отчет Окт К'!AA18</f>
        <v>1</v>
      </c>
    </row>
    <row r="119" spans="1:27">
      <c r="A119" s="16">
        <f>'Отчет Окт К'!A19</f>
        <v>115</v>
      </c>
      <c r="B119" s="16" t="str">
        <f>'Отчет Окт К'!B19</f>
        <v>Участок №1</v>
      </c>
      <c r="C119" s="16" t="str">
        <f>'Отчет Окт К'!C19</f>
        <v>ВЛ</v>
      </c>
      <c r="D119" s="16" t="str">
        <f>'Отчет Окт К'!D19</f>
        <v>ВЛ 0,4кВ ЗТП 2369 ПС Телебукино 35/10кВ ф.11</v>
      </c>
      <c r="E119" s="16" t="str">
        <f>'Отчет Окт К'!E19</f>
        <v>0.38</v>
      </c>
      <c r="F119" s="16">
        <f>'Отчет Окт К'!F19</f>
        <v>43753.416666666664</v>
      </c>
      <c r="G119" s="16">
        <f>'Отчет Окт К'!G19</f>
        <v>43753.666666666664</v>
      </c>
      <c r="H119" s="16" t="str">
        <f>'Отчет Окт К'!H19</f>
        <v>П</v>
      </c>
      <c r="I119" s="16">
        <f>'Отчет Окт К'!I19</f>
        <v>6</v>
      </c>
      <c r="J119" s="16" t="str">
        <f>'Отчет Окт К'!J19</f>
        <v>ВЛ 0,4кВ ЗТП 2369</v>
      </c>
      <c r="K119" s="16">
        <f>'Отчет Окт К'!K19</f>
        <v>0</v>
      </c>
      <c r="L119" s="16">
        <f>'Отчет Окт К'!L19</f>
        <v>0</v>
      </c>
      <c r="M119" s="16">
        <f>'Отчет Окт К'!M19</f>
        <v>68</v>
      </c>
      <c r="N119" s="16">
        <f>'Отчет Окт К'!N19</f>
        <v>0</v>
      </c>
      <c r="O119" s="16">
        <f>'Отчет Окт К'!O19</f>
        <v>0</v>
      </c>
      <c r="P119" s="16">
        <f>'Отчет Окт К'!P19</f>
        <v>68</v>
      </c>
      <c r="Q119" s="16">
        <f>'Отчет Окт К'!Q19</f>
        <v>0</v>
      </c>
      <c r="R119" s="16">
        <f>'Отчет Окт К'!R19</f>
        <v>0</v>
      </c>
      <c r="S119" s="16">
        <f>'Отчет Окт К'!S19</f>
        <v>0</v>
      </c>
      <c r="T119" s="16">
        <f>'Отчет Окт К'!T19</f>
        <v>68</v>
      </c>
      <c r="U119" s="16">
        <f>'Отчет Окт К'!U19</f>
        <v>0</v>
      </c>
      <c r="V119" s="16">
        <f>'Отчет Окт К'!V19</f>
        <v>14.96</v>
      </c>
      <c r="W119" s="16">
        <f>'Отчет Окт К'!W19</f>
        <v>0</v>
      </c>
      <c r="X119" s="16">
        <f>'Отчет Окт К'!X19</f>
        <v>0</v>
      </c>
      <c r="Y119" s="16">
        <f>'Отчет Окт К'!Y19</f>
        <v>0</v>
      </c>
      <c r="Z119" s="16">
        <f>'Отчет Окт К'!Z19</f>
        <v>0</v>
      </c>
      <c r="AA119" s="16">
        <f>'Отчет Окт К'!AA19</f>
        <v>1</v>
      </c>
    </row>
    <row r="120" spans="1:27">
      <c r="A120" s="16">
        <f>'Отчет Окт К'!A20</f>
        <v>116</v>
      </c>
      <c r="B120" s="16" t="str">
        <f>'Отчет Окт К'!B20</f>
        <v>Участок №3</v>
      </c>
      <c r="C120" s="16" t="str">
        <f>'Отчет Окт К'!C20</f>
        <v>ВЛ</v>
      </c>
      <c r="D120" s="16" t="str">
        <f>'Отчет Окт К'!D20</f>
        <v>ВЛ 0,4кВ КТП 7 ПС Сынтул 35/10кВ ф.4</v>
      </c>
      <c r="E120" s="16" t="str">
        <f>'Отчет Окт К'!E20</f>
        <v>0.38</v>
      </c>
      <c r="F120" s="16">
        <f>'Отчет Окт К'!F20</f>
        <v>43754.416666666664</v>
      </c>
      <c r="G120" s="16">
        <f>'Отчет Окт К'!G20</f>
        <v>43754.583333333336</v>
      </c>
      <c r="H120" s="16" t="str">
        <f>'Отчет Окт К'!H20</f>
        <v>П</v>
      </c>
      <c r="I120" s="16">
        <f>'Отчет Окт К'!I20</f>
        <v>4.0000000001164153</v>
      </c>
      <c r="J120" s="16" t="str">
        <f>'Отчет Окт К'!J20</f>
        <v>ВЛ 0,4кВ КТП 7</v>
      </c>
      <c r="K120" s="16">
        <f>'Отчет Окт К'!K20</f>
        <v>0</v>
      </c>
      <c r="L120" s="16">
        <f>'Отчет Окт К'!L20</f>
        <v>0</v>
      </c>
      <c r="M120" s="16">
        <f>'Отчет Окт К'!M20</f>
        <v>34</v>
      </c>
      <c r="N120" s="16">
        <f>'Отчет Окт К'!N20</f>
        <v>0</v>
      </c>
      <c r="O120" s="16">
        <f>'Отчет Окт К'!O20</f>
        <v>0</v>
      </c>
      <c r="P120" s="16">
        <f>'Отчет Окт К'!P20</f>
        <v>34</v>
      </c>
      <c r="Q120" s="16">
        <f>'Отчет Окт К'!Q20</f>
        <v>0</v>
      </c>
      <c r="R120" s="16">
        <f>'Отчет Окт К'!R20</f>
        <v>0</v>
      </c>
      <c r="S120" s="16">
        <f>'Отчет Окт К'!S20</f>
        <v>0</v>
      </c>
      <c r="T120" s="16">
        <f>'Отчет Окт К'!T20</f>
        <v>34</v>
      </c>
      <c r="U120" s="16">
        <f>'Отчет Окт К'!U20</f>
        <v>0</v>
      </c>
      <c r="V120" s="16">
        <f>'Отчет Окт К'!V20</f>
        <v>96.48</v>
      </c>
      <c r="W120" s="16">
        <f>'Отчет Окт К'!W20</f>
        <v>0</v>
      </c>
      <c r="X120" s="16">
        <f>'Отчет Окт К'!X20</f>
        <v>0</v>
      </c>
      <c r="Y120" s="16">
        <f>'Отчет Окт К'!Y20</f>
        <v>0</v>
      </c>
      <c r="Z120" s="16">
        <f>'Отчет Окт К'!Z20</f>
        <v>0</v>
      </c>
      <c r="AA120" s="16">
        <f>'Отчет Окт К'!AA20</f>
        <v>0</v>
      </c>
    </row>
    <row r="121" spans="1:27">
      <c r="A121" s="16">
        <f>'Отчет Окт К'!A21</f>
        <v>117</v>
      </c>
      <c r="B121" s="16" t="str">
        <f>'Отчет Окт К'!B21</f>
        <v>Участок №3</v>
      </c>
      <c r="C121" s="16" t="str">
        <f>'Отчет Окт К'!C21</f>
        <v>ВЛ</v>
      </c>
      <c r="D121" s="16" t="str">
        <f>'Отчет Окт К'!D21</f>
        <v>ВЛ 0,4кВ КТП 7 ПС Сынтул 35/10кВ ф.4</v>
      </c>
      <c r="E121" s="16" t="str">
        <f>'Отчет Окт К'!E21</f>
        <v>0.38</v>
      </c>
      <c r="F121" s="16">
        <f>'Отчет Окт К'!F21</f>
        <v>43755.416666666664</v>
      </c>
      <c r="G121" s="16">
        <f>'Отчет Окт К'!G21</f>
        <v>43755.541666666664</v>
      </c>
      <c r="H121" s="16" t="str">
        <f>'Отчет Окт К'!H21</f>
        <v>П</v>
      </c>
      <c r="I121" s="16">
        <f>'Отчет Окт К'!I21</f>
        <v>3</v>
      </c>
      <c r="J121" s="16" t="str">
        <f>'Отчет Окт К'!J21</f>
        <v>ВЛ 0,4кВ КТП 7</v>
      </c>
      <c r="K121" s="16">
        <f>'Отчет Окт К'!K21</f>
        <v>0</v>
      </c>
      <c r="L121" s="16">
        <f>'Отчет Окт К'!L21</f>
        <v>0</v>
      </c>
      <c r="M121" s="16">
        <f>'Отчет Окт К'!M21</f>
        <v>34</v>
      </c>
      <c r="N121" s="16">
        <f>'Отчет Окт К'!N21</f>
        <v>0</v>
      </c>
      <c r="O121" s="16">
        <f>'Отчет Окт К'!O21</f>
        <v>0</v>
      </c>
      <c r="P121" s="16">
        <f>'Отчет Окт К'!P21</f>
        <v>34</v>
      </c>
      <c r="Q121" s="16">
        <f>'Отчет Окт К'!Q21</f>
        <v>0</v>
      </c>
      <c r="R121" s="16">
        <f>'Отчет Окт К'!R21</f>
        <v>0</v>
      </c>
      <c r="S121" s="16">
        <f>'Отчет Окт К'!S21</f>
        <v>0</v>
      </c>
      <c r="T121" s="16">
        <f>'Отчет Окт К'!T21</f>
        <v>34</v>
      </c>
      <c r="U121" s="16">
        <f>'Отчет Окт К'!U21</f>
        <v>0</v>
      </c>
      <c r="V121" s="16">
        <f>'Отчет Окт К'!V21</f>
        <v>7.48</v>
      </c>
      <c r="W121" s="16">
        <f>'Отчет Окт К'!W21</f>
        <v>0</v>
      </c>
      <c r="X121" s="16">
        <f>'Отчет Окт К'!X21</f>
        <v>0</v>
      </c>
      <c r="Y121" s="16">
        <f>'Отчет Окт К'!Y21</f>
        <v>0</v>
      </c>
      <c r="Z121" s="16">
        <f>'Отчет Окт К'!Z21</f>
        <v>0</v>
      </c>
      <c r="AA121" s="16">
        <f>'Отчет Окт К'!AA21</f>
        <v>1</v>
      </c>
    </row>
    <row r="122" spans="1:27">
      <c r="A122" s="16">
        <f>'Отчет Окт К'!A22</f>
        <v>118</v>
      </c>
      <c r="B122" s="16" t="str">
        <f>'Отчет Окт К'!B22</f>
        <v>Участок №1</v>
      </c>
      <c r="C122" s="16" t="str">
        <f>'Отчет Окт К'!C22</f>
        <v>ВЛ</v>
      </c>
      <c r="D122" s="16" t="str">
        <f>'Отчет Окт К'!D22</f>
        <v>ВЛ 10кВ №2  ПС Шостье 110/35/10кВ ф.2</v>
      </c>
      <c r="E122" s="16" t="str">
        <f>'Отчет Окт К'!E22</f>
        <v>10 (10.5)</v>
      </c>
      <c r="F122" s="16">
        <f>'Отчет Окт К'!F22</f>
        <v>43759.375</v>
      </c>
      <c r="G122" s="16">
        <f>'Отчет Окт К'!G22</f>
        <v>43759.666666666664</v>
      </c>
      <c r="H122" s="16" t="str">
        <f>'Отчет Окт К'!H22</f>
        <v>В</v>
      </c>
      <c r="I122" s="16">
        <f>'Отчет Окт К'!I22</f>
        <v>6.9999999999417923</v>
      </c>
      <c r="J122" s="16" t="str">
        <f>'Отчет Окт К'!J22</f>
        <v>ВЛ 10кВ №2</v>
      </c>
      <c r="K122" s="16">
        <f>'Отчет Окт К'!K22</f>
        <v>0</v>
      </c>
      <c r="L122" s="16">
        <f>'Отчет Окт К'!L22</f>
        <v>0</v>
      </c>
      <c r="M122" s="16">
        <f>'Отчет Окт К'!M22</f>
        <v>112</v>
      </c>
      <c r="N122" s="16">
        <f>'Отчет Окт К'!N22</f>
        <v>0</v>
      </c>
      <c r="O122" s="16">
        <f>'Отчет Окт К'!O22</f>
        <v>0</v>
      </c>
      <c r="P122" s="16">
        <f>'Отчет Окт К'!P22</f>
        <v>112</v>
      </c>
      <c r="Q122" s="16">
        <f>'Отчет Окт К'!Q22</f>
        <v>0</v>
      </c>
      <c r="R122" s="16">
        <f>'Отчет Окт К'!R22</f>
        <v>0</v>
      </c>
      <c r="S122" s="16">
        <f>'Отчет Окт К'!S22</f>
        <v>0</v>
      </c>
      <c r="T122" s="16">
        <f>'Отчет Окт К'!T22</f>
        <v>112</v>
      </c>
      <c r="U122" s="16">
        <f>'Отчет Окт К'!U22</f>
        <v>0</v>
      </c>
      <c r="V122" s="16">
        <f>'Отчет Окт К'!V22</f>
        <v>24.64</v>
      </c>
      <c r="W122" s="16">
        <f>'Отчет Окт К'!W22</f>
        <v>0</v>
      </c>
      <c r="X122" s="16" t="str">
        <f>'Отчет Окт К'!X22</f>
        <v>№82 12.09.2020</v>
      </c>
      <c r="Y122" s="16" t="str">
        <f>'Отчет Окт К'!Y22</f>
        <v xml:space="preserve"> 3.4.8</v>
      </c>
      <c r="Z122" s="16" t="str">
        <f>'Отчет Окт К'!Z22</f>
        <v xml:space="preserve">  4.4</v>
      </c>
      <c r="AA122" s="16">
        <f>'Отчет Окт К'!AA22</f>
        <v>1</v>
      </c>
    </row>
    <row r="123" spans="1:27">
      <c r="A123" s="16">
        <f>'Отчет Окт К'!A23</f>
        <v>119</v>
      </c>
      <c r="B123" s="16" t="str">
        <f>'Отчет Окт К'!B23</f>
        <v>Участок №1</v>
      </c>
      <c r="C123" s="16" t="str">
        <f>'Отчет Окт К'!C23</f>
        <v>ВЛ</v>
      </c>
      <c r="D123" s="16" t="str">
        <f>'Отчет Окт К'!D23</f>
        <v xml:space="preserve"> ВЛ 0,4кВ ТП 2553 ф.2 ПС Телебукино 35/10кВ ф.5</v>
      </c>
      <c r="E123" s="16" t="str">
        <f>'Отчет Окт К'!E23</f>
        <v>0.38</v>
      </c>
      <c r="F123" s="16">
        <f>'Отчет Окт К'!F23</f>
        <v>43759.416666666664</v>
      </c>
      <c r="G123" s="16">
        <f>'Отчет Окт К'!G23</f>
        <v>43759.708333333336</v>
      </c>
      <c r="H123" s="16" t="str">
        <f>'Отчет Окт К'!H23</f>
        <v>П</v>
      </c>
      <c r="I123" s="16">
        <f>'Отчет Окт К'!I23</f>
        <v>7.0000000001164153</v>
      </c>
      <c r="J123" s="16" t="str">
        <f>'Отчет Окт К'!J23</f>
        <v xml:space="preserve"> ВЛ 0,4кВ </v>
      </c>
      <c r="K123" s="16">
        <f>'Отчет Окт К'!K23</f>
        <v>0</v>
      </c>
      <c r="L123" s="16">
        <f>'Отчет Окт К'!L23</f>
        <v>0</v>
      </c>
      <c r="M123" s="16">
        <f>'Отчет Окт К'!M23</f>
        <v>34</v>
      </c>
      <c r="N123" s="16">
        <f>'Отчет Окт К'!N23</f>
        <v>0</v>
      </c>
      <c r="O123" s="16">
        <f>'Отчет Окт К'!O23</f>
        <v>0</v>
      </c>
      <c r="P123" s="16">
        <f>'Отчет Окт К'!P23</f>
        <v>34</v>
      </c>
      <c r="Q123" s="16">
        <f>'Отчет Окт К'!Q23</f>
        <v>0</v>
      </c>
      <c r="R123" s="16">
        <f>'Отчет Окт К'!R23</f>
        <v>0</v>
      </c>
      <c r="S123" s="16">
        <f>'Отчет Окт К'!S23</f>
        <v>0</v>
      </c>
      <c r="T123" s="16">
        <f>'Отчет Окт К'!T23</f>
        <v>34</v>
      </c>
      <c r="U123" s="16">
        <f>'Отчет Окт К'!U23</f>
        <v>0</v>
      </c>
      <c r="V123" s="16">
        <f>'Отчет Окт К'!V23</f>
        <v>7.48</v>
      </c>
      <c r="W123" s="16">
        <f>'Отчет Окт К'!W23</f>
        <v>0</v>
      </c>
      <c r="X123" s="16">
        <f>'Отчет Окт К'!X23</f>
        <v>0</v>
      </c>
      <c r="Y123" s="16">
        <f>'Отчет Окт К'!Y23</f>
        <v>0</v>
      </c>
      <c r="Z123" s="16">
        <f>'Отчет Окт К'!Z23</f>
        <v>0</v>
      </c>
      <c r="AA123" s="16">
        <f>'Отчет Окт К'!AA23</f>
        <v>1</v>
      </c>
    </row>
    <row r="124" spans="1:27">
      <c r="A124" s="16">
        <f>'Отчет Окт К'!A24</f>
        <v>120</v>
      </c>
      <c r="B124" s="16" t="str">
        <f>'Отчет Окт К'!B24</f>
        <v>Участок №1</v>
      </c>
      <c r="C124" s="16" t="str">
        <f>'Отчет Окт К'!C24</f>
        <v>ВЛ</v>
      </c>
      <c r="D124" s="16" t="str">
        <f>'Отчет Окт К'!D24</f>
        <v xml:space="preserve">ВЛ 10кВ №12 ГПП Касимов 110/35/10кВ </v>
      </c>
      <c r="E124" s="16" t="str">
        <f>'Отчет Окт К'!E24</f>
        <v>10 (10.5)</v>
      </c>
      <c r="F124" s="16">
        <f>'Отчет Окт К'!F24</f>
        <v>43763.305555555555</v>
      </c>
      <c r="G124" s="16">
        <f>'Отчет Окт К'!G24</f>
        <v>43763.347222222219</v>
      </c>
      <c r="H124" s="16" t="str">
        <f>'Отчет Окт К'!H24</f>
        <v>В</v>
      </c>
      <c r="I124" s="16">
        <f>'Отчет Окт К'!I24</f>
        <v>0.99999999994179234</v>
      </c>
      <c r="J124" s="16" t="str">
        <f>'Отчет Окт К'!J24</f>
        <v>ВЛ 10кВ №12</v>
      </c>
      <c r="K124" s="16">
        <f>'Отчет Окт К'!K24</f>
        <v>0</v>
      </c>
      <c r="L124" s="16">
        <f>'Отчет Окт К'!L24</f>
        <v>0</v>
      </c>
      <c r="M124" s="16">
        <f>'Отчет Окт К'!M24</f>
        <v>42</v>
      </c>
      <c r="N124" s="16">
        <f>'Отчет Окт К'!N24</f>
        <v>0</v>
      </c>
      <c r="O124" s="16">
        <f>'Отчет Окт К'!O24</f>
        <v>0</v>
      </c>
      <c r="P124" s="16">
        <f>'Отчет Окт К'!P24</f>
        <v>42</v>
      </c>
      <c r="Q124" s="16">
        <f>'Отчет Окт К'!Q24</f>
        <v>0</v>
      </c>
      <c r="R124" s="16">
        <f>'Отчет Окт К'!R24</f>
        <v>0</v>
      </c>
      <c r="S124" s="16">
        <f>'Отчет Окт К'!S24</f>
        <v>0</v>
      </c>
      <c r="T124" s="16">
        <f>'Отчет Окт К'!T24</f>
        <v>42</v>
      </c>
      <c r="U124" s="16">
        <f>'Отчет Окт К'!U24</f>
        <v>0</v>
      </c>
      <c r="V124" s="16">
        <f>'Отчет Окт К'!V24</f>
        <v>9.24</v>
      </c>
      <c r="W124" s="16">
        <f>'Отчет Окт К'!W24</f>
        <v>0</v>
      </c>
      <c r="X124" s="16" t="str">
        <f>'Отчет Окт К'!X24</f>
        <v>х</v>
      </c>
      <c r="Y124" s="16" t="str">
        <f>'Отчет Окт К'!Y24</f>
        <v>х</v>
      </c>
      <c r="Z124" s="16" t="str">
        <f>'Отчет Окт К'!Z24</f>
        <v>х</v>
      </c>
      <c r="AA124" s="16">
        <f>'Отчет Окт К'!AA24</f>
        <v>0</v>
      </c>
    </row>
    <row r="125" spans="1:27">
      <c r="A125" s="16">
        <f>'Отчет Ноя К'!A11</f>
        <v>121</v>
      </c>
      <c r="B125" s="16" t="str">
        <f>'Отчет Ноя К'!B11</f>
        <v>Участок №1</v>
      </c>
      <c r="C125" s="16" t="str">
        <f>'Отчет Ноя К'!C11</f>
        <v>ВЛ</v>
      </c>
      <c r="D125" s="16" t="str">
        <f>'Отчет Ноя К'!D11</f>
        <v>ВЛ 10кВ ЗТП 5 ф.2   ПС Лашма 35/10кВ ф.5</v>
      </c>
      <c r="E125" s="16" t="str">
        <f>'Отчет Ноя К'!E11</f>
        <v>10 (10.5)</v>
      </c>
      <c r="F125" s="16">
        <f>'Отчет Ноя К'!F11</f>
        <v>43772.53125</v>
      </c>
      <c r="G125" s="16">
        <f>'Отчет Ноя К'!G11</f>
        <v>43772.645833333336</v>
      </c>
      <c r="H125" s="16" t="str">
        <f>'Отчет Ноя К'!H11</f>
        <v>В</v>
      </c>
      <c r="I125" s="16">
        <f>'Отчет Ноя К'!I11</f>
        <v>2.7500000000582077</v>
      </c>
      <c r="J125" s="16" t="str">
        <f>'Отчет Ноя К'!J11</f>
        <v>ВЛ 10кВ №5</v>
      </c>
      <c r="K125" s="16">
        <f>'Отчет Ноя К'!K11</f>
        <v>0</v>
      </c>
      <c r="L125" s="16">
        <f>'Отчет Ноя К'!L11</f>
        <v>0</v>
      </c>
      <c r="M125" s="16">
        <f>'Отчет Ноя К'!M11</f>
        <v>324</v>
      </c>
      <c r="N125" s="16">
        <f>'Отчет Ноя К'!N11</f>
        <v>0</v>
      </c>
      <c r="O125" s="16">
        <f>'Отчет Ноя К'!O11</f>
        <v>0</v>
      </c>
      <c r="P125" s="16">
        <f>'Отчет Ноя К'!P11</f>
        <v>324</v>
      </c>
      <c r="Q125" s="16">
        <f>'Отчет Ноя К'!Q11</f>
        <v>0</v>
      </c>
      <c r="R125" s="16">
        <f>'Отчет Ноя К'!R11</f>
        <v>0</v>
      </c>
      <c r="S125" s="16">
        <f>'Отчет Ноя К'!S11</f>
        <v>0</v>
      </c>
      <c r="T125" s="16">
        <f>'Отчет Ноя К'!T11</f>
        <v>324</v>
      </c>
      <c r="U125" s="16">
        <f>'Отчет Ноя К'!U11</f>
        <v>0</v>
      </c>
      <c r="V125" s="16">
        <f>'Отчет Ноя К'!V11</f>
        <v>82.28</v>
      </c>
      <c r="W125" s="16">
        <f>'Отчет Ноя К'!W11</f>
        <v>0</v>
      </c>
      <c r="X125" s="16" t="str">
        <f>'Отчет Ноя К'!X11</f>
        <v>№88 04.11.2019</v>
      </c>
      <c r="Y125" s="16" t="str">
        <f>'Отчет Ноя К'!Y11</f>
        <v>3.4.14</v>
      </c>
      <c r="Z125" s="16" t="str">
        <f>'Отчет Ноя К'!Z11</f>
        <v>4.21</v>
      </c>
      <c r="AA125" s="16">
        <f>'Отчет Ноя К'!AA11</f>
        <v>1</v>
      </c>
    </row>
    <row r="126" spans="1:27">
      <c r="A126" s="16">
        <f>'Отчет Ноя К'!A12</f>
        <v>122</v>
      </c>
      <c r="B126" s="16" t="str">
        <f>'Отчет Ноя К'!B12</f>
        <v>Участок №1</v>
      </c>
      <c r="C126" s="16" t="str">
        <f>'Отчет Ноя К'!C12</f>
        <v>ВЛ</v>
      </c>
      <c r="D126" s="16" t="str">
        <f>'Отчет Ноя К'!D12</f>
        <v xml:space="preserve">ВЛ 10кВ №12 ГПП Касимов 110/35/10кВ </v>
      </c>
      <c r="E126" s="16" t="str">
        <f>'Отчет Ноя К'!E12</f>
        <v>10 (10.5)</v>
      </c>
      <c r="F126" s="16">
        <f>'Отчет Ноя К'!F12</f>
        <v>43772.604166666664</v>
      </c>
      <c r="G126" s="16">
        <f>'Отчет Ноя К'!G12</f>
        <v>43772.645833333336</v>
      </c>
      <c r="H126" s="16" t="str">
        <f>'Отчет Ноя К'!H12</f>
        <v>В</v>
      </c>
      <c r="I126" s="16">
        <f>'Отчет Ноя К'!I12</f>
        <v>1.0000000001164153</v>
      </c>
      <c r="J126" s="16" t="str">
        <f>'Отчет Ноя К'!J12</f>
        <v>ВЛ 10кВ №12</v>
      </c>
      <c r="K126" s="16">
        <f>'Отчет Ноя К'!K12</f>
        <v>0</v>
      </c>
      <c r="L126" s="16">
        <f>'Отчет Ноя К'!L12</f>
        <v>0</v>
      </c>
      <c r="M126" s="16">
        <f>'Отчет Ноя К'!M12</f>
        <v>423</v>
      </c>
      <c r="N126" s="16">
        <f>'Отчет Ноя К'!N12</f>
        <v>0</v>
      </c>
      <c r="O126" s="16">
        <f>'Отчет Ноя К'!O12</f>
        <v>0</v>
      </c>
      <c r="P126" s="16">
        <f>'Отчет Ноя К'!P12</f>
        <v>423</v>
      </c>
      <c r="Q126" s="16">
        <f>'Отчет Ноя К'!Q12</f>
        <v>0</v>
      </c>
      <c r="R126" s="16">
        <f>'Отчет Ноя К'!R12</f>
        <v>0</v>
      </c>
      <c r="S126" s="16">
        <f>'Отчет Ноя К'!S12</f>
        <v>0</v>
      </c>
      <c r="T126" s="16">
        <f>'Отчет Ноя К'!T12</f>
        <v>423</v>
      </c>
      <c r="U126" s="16">
        <f>'Отчет Ноя К'!U12</f>
        <v>0</v>
      </c>
      <c r="V126" s="16">
        <f>'Отчет Ноя К'!V12</f>
        <v>189</v>
      </c>
      <c r="W126" s="16">
        <f>'Отчет Ноя К'!W12</f>
        <v>0</v>
      </c>
      <c r="X126" s="16" t="str">
        <f>'Отчет Ноя К'!X12</f>
        <v>№89 04.11.2019</v>
      </c>
      <c r="Y126" s="16" t="str">
        <f>'Отчет Ноя К'!Y12</f>
        <v>3.4.14</v>
      </c>
      <c r="Z126" s="16" t="str">
        <f>'Отчет Ноя К'!Z12</f>
        <v>4.21</v>
      </c>
      <c r="AA126" s="16">
        <f>'Отчет Ноя К'!AA12</f>
        <v>1</v>
      </c>
    </row>
    <row r="127" spans="1:27">
      <c r="A127" s="16">
        <f>'Отчет Ноя К'!A13</f>
        <v>123</v>
      </c>
      <c r="B127" s="16" t="str">
        <f>'Отчет Ноя К'!B13</f>
        <v>Участок №1</v>
      </c>
      <c r="C127" s="16" t="str">
        <f>'Отчет Ноя К'!C13</f>
        <v>ВЛ</v>
      </c>
      <c r="D127" s="16" t="str">
        <f>'Отчет Ноя К'!D13</f>
        <v>ВЛ 0,4кВ №1 КТП 2445 ПС Шостье110/35/10кВ ф.2</v>
      </c>
      <c r="E127" s="16" t="str">
        <f>'Отчет Ноя К'!E13</f>
        <v>0.38</v>
      </c>
      <c r="F127" s="16">
        <f>'Отчет Ноя К'!F13</f>
        <v>43773.520833333336</v>
      </c>
      <c r="G127" s="16">
        <f>'Отчет Ноя К'!G13</f>
        <v>43773.625</v>
      </c>
      <c r="H127" s="16" t="str">
        <f>'Отчет Ноя К'!H13</f>
        <v>В</v>
      </c>
      <c r="I127" s="16">
        <f>'Отчет Ноя К'!I13</f>
        <v>2.4999999999417923</v>
      </c>
      <c r="J127" s="16" t="str">
        <f>'Отчет Ноя К'!J13</f>
        <v>ВЛ 0,4кВ КТП 2445</v>
      </c>
      <c r="K127" s="16">
        <f>'Отчет Ноя К'!K13</f>
        <v>0</v>
      </c>
      <c r="L127" s="16">
        <f>'Отчет Ноя К'!L13</f>
        <v>0</v>
      </c>
      <c r="M127" s="16">
        <f>'Отчет Ноя К'!M13</f>
        <v>45</v>
      </c>
      <c r="N127" s="16">
        <f>'Отчет Ноя К'!N13</f>
        <v>0</v>
      </c>
      <c r="O127" s="16">
        <f>'Отчет Ноя К'!O13</f>
        <v>0</v>
      </c>
      <c r="P127" s="16">
        <f>'Отчет Ноя К'!P13</f>
        <v>45</v>
      </c>
      <c r="Q127" s="16">
        <f>'Отчет Ноя К'!Q13</f>
        <v>0</v>
      </c>
      <c r="R127" s="16">
        <f>'Отчет Ноя К'!R13</f>
        <v>0</v>
      </c>
      <c r="S127" s="16">
        <f>'Отчет Ноя К'!S13</f>
        <v>0</v>
      </c>
      <c r="T127" s="16">
        <f>'Отчет Ноя К'!T13</f>
        <v>45</v>
      </c>
      <c r="U127" s="16">
        <f>'Отчет Ноя К'!U13</f>
        <v>0</v>
      </c>
      <c r="V127" s="16">
        <f>'Отчет Ноя К'!V13</f>
        <v>9.9</v>
      </c>
      <c r="W127" s="16">
        <f>'Отчет Ноя К'!W13</f>
        <v>0</v>
      </c>
      <c r="X127" s="16" t="str">
        <f>'Отчет Ноя К'!X13</f>
        <v>№90 05.11.2019</v>
      </c>
      <c r="Y127" s="16" t="str">
        <f>'Отчет Ноя К'!Y13</f>
        <v>3.4.9.1</v>
      </c>
      <c r="Z127" s="16" t="str">
        <f>'Отчет Ноя К'!Z13</f>
        <v>4.14</v>
      </c>
      <c r="AA127" s="16">
        <f>'Отчет Ноя К'!AA13</f>
        <v>1</v>
      </c>
    </row>
    <row r="128" spans="1:27">
      <c r="A128" s="16">
        <f>'Отчет Ноя К'!A14</f>
        <v>124</v>
      </c>
      <c r="B128" s="16" t="str">
        <f>'Отчет Ноя К'!B14</f>
        <v>Участок №1</v>
      </c>
      <c r="C128" s="16" t="str">
        <f>'Отчет Ноя К'!C14</f>
        <v>ВЛ</v>
      </c>
      <c r="D128" s="16" t="str">
        <f>'Отчет Ноя К'!D14</f>
        <v xml:space="preserve">ВЛ 10кВ №12 ГПП Касимов 110/35/10кВ </v>
      </c>
      <c r="E128" s="16" t="str">
        <f>'Отчет Ноя К'!E14</f>
        <v>10 (10.5)</v>
      </c>
      <c r="F128" s="16">
        <f>'Отчет Ноя К'!F14</f>
        <v>43774.256944444445</v>
      </c>
      <c r="G128" s="16">
        <f>'Отчет Ноя К'!G14</f>
        <v>43774.708333333336</v>
      </c>
      <c r="H128" s="16" t="str">
        <f>'Отчет Ноя К'!H14</f>
        <v>В</v>
      </c>
      <c r="I128" s="16">
        <f>'Отчет Ноя К'!I14</f>
        <v>10.833333333372138</v>
      </c>
      <c r="J128" s="16" t="str">
        <f>'Отчет Ноя К'!J14</f>
        <v>ВЛ 10кВ №12</v>
      </c>
      <c r="K128" s="16">
        <f>'Отчет Ноя К'!K14</f>
        <v>0</v>
      </c>
      <c r="L128" s="16">
        <f>'Отчет Ноя К'!L14</f>
        <v>0</v>
      </c>
      <c r="M128" s="16">
        <f>'Отчет Ноя К'!M14</f>
        <v>1</v>
      </c>
      <c r="N128" s="16">
        <f>'Отчет Ноя К'!N14</f>
        <v>0</v>
      </c>
      <c r="O128" s="16">
        <f>'Отчет Ноя К'!O14</f>
        <v>0</v>
      </c>
      <c r="P128" s="16">
        <f>'Отчет Ноя К'!P14</f>
        <v>1</v>
      </c>
      <c r="Q128" s="16">
        <f>'Отчет Ноя К'!Q14</f>
        <v>0</v>
      </c>
      <c r="R128" s="16">
        <f>'Отчет Ноя К'!R14</f>
        <v>0</v>
      </c>
      <c r="S128" s="16">
        <f>'Отчет Ноя К'!S14</f>
        <v>0</v>
      </c>
      <c r="T128" s="16">
        <f>'Отчет Ноя К'!T14</f>
        <v>1</v>
      </c>
      <c r="U128" s="16">
        <f>'Отчет Ноя К'!U14</f>
        <v>0</v>
      </c>
      <c r="V128" s="16">
        <f>'Отчет Ноя К'!V14</f>
        <v>0.22</v>
      </c>
      <c r="W128" s="16">
        <f>'Отчет Ноя К'!W14</f>
        <v>0</v>
      </c>
      <c r="X128" s="16" t="str">
        <f>'Отчет Ноя К'!X14</f>
        <v>№91 06.11.2019</v>
      </c>
      <c r="Y128" s="16" t="str">
        <f>'Отчет Ноя К'!Y14</f>
        <v>3.4.9.3</v>
      </c>
      <c r="Z128" s="16" t="str">
        <f>'Отчет Ноя К'!Z14</f>
        <v>4.11</v>
      </c>
      <c r="AA128" s="16">
        <f>'Отчет Ноя К'!AA14</f>
        <v>0</v>
      </c>
    </row>
    <row r="129" spans="1:27">
      <c r="A129" s="16">
        <f>'Отчет Ноя К'!A15</f>
        <v>125</v>
      </c>
      <c r="B129" s="16" t="str">
        <f>'Отчет Ноя К'!B15</f>
        <v>Участок №1</v>
      </c>
      <c r="C129" s="16" t="str">
        <f>'Отчет Ноя К'!C15</f>
        <v>ВЛ</v>
      </c>
      <c r="D129" s="16" t="str">
        <f>'Отчет Ноя К'!D15</f>
        <v>ВЛ 10кВ №2  ПС Шостье 110/35/10кВ ф.2</v>
      </c>
      <c r="E129" s="16" t="str">
        <f>'Отчет Ноя К'!E15</f>
        <v>10 (10.5)</v>
      </c>
      <c r="F129" s="16">
        <f>'Отчет Ноя К'!F15</f>
        <v>43774.541666666664</v>
      </c>
      <c r="G129" s="16">
        <f>'Отчет Ноя К'!G15</f>
        <v>43774.625</v>
      </c>
      <c r="H129" s="16" t="str">
        <f>'Отчет Ноя К'!H15</f>
        <v>П</v>
      </c>
      <c r="I129" s="16">
        <f>'Отчет Ноя К'!I15</f>
        <v>2.0000000000582077</v>
      </c>
      <c r="J129" s="16" t="str">
        <f>'Отчет Ноя К'!J15</f>
        <v>ВЛ 10кВ №2</v>
      </c>
      <c r="K129" s="16">
        <f>'Отчет Ноя К'!K15</f>
        <v>0</v>
      </c>
      <c r="L129" s="16">
        <f>'Отчет Ноя К'!L15</f>
        <v>0</v>
      </c>
      <c r="M129" s="16">
        <f>'Отчет Ноя К'!M15</f>
        <v>112</v>
      </c>
      <c r="N129" s="16">
        <f>'Отчет Ноя К'!N15</f>
        <v>0</v>
      </c>
      <c r="O129" s="16">
        <f>'Отчет Ноя К'!O15</f>
        <v>0</v>
      </c>
      <c r="P129" s="16">
        <f>'Отчет Ноя К'!P15</f>
        <v>112</v>
      </c>
      <c r="Q129" s="16">
        <f>'Отчет Ноя К'!Q15</f>
        <v>0</v>
      </c>
      <c r="R129" s="16">
        <f>'Отчет Ноя К'!R15</f>
        <v>0</v>
      </c>
      <c r="S129" s="16">
        <f>'Отчет Ноя К'!S15</f>
        <v>0</v>
      </c>
      <c r="T129" s="16">
        <f>'Отчет Ноя К'!T15</f>
        <v>112</v>
      </c>
      <c r="U129" s="16">
        <f>'Отчет Ноя К'!U15</f>
        <v>0</v>
      </c>
      <c r="V129" s="16">
        <f>'Отчет Ноя К'!V15</f>
        <v>24.64</v>
      </c>
      <c r="W129" s="16">
        <f>'Отчет Ноя К'!W15</f>
        <v>0</v>
      </c>
      <c r="X129" s="16">
        <f>'Отчет Ноя К'!X15</f>
        <v>0</v>
      </c>
      <c r="Y129" s="16">
        <f>'Отчет Ноя К'!Y15</f>
        <v>0</v>
      </c>
      <c r="Z129" s="16">
        <f>'Отчет Ноя К'!Z15</f>
        <v>0</v>
      </c>
      <c r="AA129" s="16">
        <f>'Отчет Ноя К'!AA15</f>
        <v>1</v>
      </c>
    </row>
    <row r="130" spans="1:27">
      <c r="A130" s="16">
        <f>'Отчет Ноя К'!A16</f>
        <v>126</v>
      </c>
      <c r="B130" s="16" t="str">
        <f>'Отчет Ноя К'!B16</f>
        <v>Участок №1</v>
      </c>
      <c r="C130" s="16" t="str">
        <f>'Отчет Ноя К'!C16</f>
        <v>ВЛ</v>
      </c>
      <c r="D130" s="16" t="str">
        <f>'Отчет Ноя К'!D16</f>
        <v>ВЛ 10кВ ЗТП 2369 ПС Телебукино 35/10кВ ф.11</v>
      </c>
      <c r="E130" s="16" t="str">
        <f>'Отчет Ноя К'!E16</f>
        <v>10 (10.5)</v>
      </c>
      <c r="F130" s="16">
        <f>'Отчет Ноя К'!F16</f>
        <v>43776.3125</v>
      </c>
      <c r="G130" s="16">
        <f>'Отчет Ноя К'!G16</f>
        <v>43776.645833333336</v>
      </c>
      <c r="H130" s="16" t="str">
        <f>'Отчет Ноя К'!H16</f>
        <v>П</v>
      </c>
      <c r="I130" s="16">
        <f>'Отчет Ноя К'!I16</f>
        <v>8.0000000000582077</v>
      </c>
      <c r="J130" s="16" t="str">
        <f>'Отчет Ноя К'!J16</f>
        <v>ВЛ 10кВ №11</v>
      </c>
      <c r="K130" s="16">
        <f>'Отчет Ноя К'!K16</f>
        <v>0</v>
      </c>
      <c r="L130" s="16">
        <f>'Отчет Ноя К'!L16</f>
        <v>0</v>
      </c>
      <c r="M130" s="16">
        <f>'Отчет Ноя К'!M16</f>
        <v>1</v>
      </c>
      <c r="N130" s="16">
        <f>'Отчет Ноя К'!N16</f>
        <v>0</v>
      </c>
      <c r="O130" s="16">
        <f>'Отчет Ноя К'!O16</f>
        <v>0</v>
      </c>
      <c r="P130" s="16">
        <f>'Отчет Ноя К'!P16</f>
        <v>1</v>
      </c>
      <c r="Q130" s="16">
        <f>'Отчет Ноя К'!Q16</f>
        <v>0</v>
      </c>
      <c r="R130" s="16">
        <f>'Отчет Ноя К'!R16</f>
        <v>0</v>
      </c>
      <c r="S130" s="16">
        <f>'Отчет Ноя К'!S16</f>
        <v>0</v>
      </c>
      <c r="T130" s="16">
        <f>'Отчет Ноя К'!T16</f>
        <v>1</v>
      </c>
      <c r="U130" s="16">
        <f>'Отчет Ноя К'!U16</f>
        <v>0</v>
      </c>
      <c r="V130" s="16">
        <f>'Отчет Ноя К'!V16</f>
        <v>0.22</v>
      </c>
      <c r="W130" s="16">
        <f>'Отчет Ноя К'!W16</f>
        <v>0</v>
      </c>
      <c r="X130" s="16">
        <f>'Отчет Ноя К'!X16</f>
        <v>0</v>
      </c>
      <c r="Y130" s="16">
        <f>'Отчет Ноя К'!Y16</f>
        <v>0</v>
      </c>
      <c r="Z130" s="16">
        <f>'Отчет Ноя К'!Z16</f>
        <v>0</v>
      </c>
      <c r="AA130" s="16">
        <f>'Отчет Ноя К'!AA16</f>
        <v>1</v>
      </c>
    </row>
    <row r="131" spans="1:27">
      <c r="A131" s="16">
        <f>'Отчет Ноя К'!A17</f>
        <v>127</v>
      </c>
      <c r="B131" s="16" t="str">
        <f>'Отчет Ноя К'!B17</f>
        <v>Участок №1</v>
      </c>
      <c r="C131" s="16" t="str">
        <f>'Отчет Ноя К'!C17</f>
        <v>ВЛ</v>
      </c>
      <c r="D131" s="16" t="str">
        <f>'Отчет Ноя К'!D17</f>
        <v>ВЛ 10кВ №2  ПС Шостье 110/35/10кВ ф.2</v>
      </c>
      <c r="E131" s="16" t="str">
        <f>'Отчет Ноя К'!E17</f>
        <v>10 (10.5)</v>
      </c>
      <c r="F131" s="16">
        <f>'Отчет Ноя К'!F17</f>
        <v>43781.416666666664</v>
      </c>
      <c r="G131" s="16">
        <f>'Отчет Ноя К'!G17</f>
        <v>43781.625</v>
      </c>
      <c r="H131" s="16" t="str">
        <f>'Отчет Ноя К'!H17</f>
        <v>П</v>
      </c>
      <c r="I131" s="16">
        <f>'Отчет Ноя К'!I17</f>
        <v>5.0000000000582077</v>
      </c>
      <c r="J131" s="16" t="str">
        <f>'Отчет Ноя К'!J17</f>
        <v>ВЛ 10кВ №2</v>
      </c>
      <c r="K131" s="16">
        <f>'Отчет Ноя К'!K17</f>
        <v>0</v>
      </c>
      <c r="L131" s="16">
        <f>'Отчет Ноя К'!L17</f>
        <v>0</v>
      </c>
      <c r="M131" s="16">
        <f>'Отчет Ноя К'!M17</f>
        <v>112</v>
      </c>
      <c r="N131" s="16">
        <f>'Отчет Ноя К'!N17</f>
        <v>0</v>
      </c>
      <c r="O131" s="16">
        <f>'Отчет Ноя К'!O17</f>
        <v>0</v>
      </c>
      <c r="P131" s="16">
        <f>'Отчет Ноя К'!P17</f>
        <v>112</v>
      </c>
      <c r="Q131" s="16">
        <f>'Отчет Ноя К'!Q17</f>
        <v>0</v>
      </c>
      <c r="R131" s="16">
        <f>'Отчет Ноя К'!R17</f>
        <v>0</v>
      </c>
      <c r="S131" s="16">
        <f>'Отчет Ноя К'!S17</f>
        <v>0</v>
      </c>
      <c r="T131" s="16">
        <f>'Отчет Ноя К'!T17</f>
        <v>112</v>
      </c>
      <c r="U131" s="16">
        <f>'Отчет Ноя К'!U17</f>
        <v>0</v>
      </c>
      <c r="V131" s="16">
        <f>'Отчет Ноя К'!V17</f>
        <v>24.64</v>
      </c>
      <c r="W131" s="16">
        <f>'Отчет Ноя К'!W17</f>
        <v>0</v>
      </c>
      <c r="X131" s="16">
        <f>'Отчет Ноя К'!X17</f>
        <v>0</v>
      </c>
      <c r="Y131" s="16">
        <f>'Отчет Ноя К'!Y17</f>
        <v>0</v>
      </c>
      <c r="Z131" s="16">
        <f>'Отчет Ноя К'!Z17</f>
        <v>0</v>
      </c>
      <c r="AA131" s="16">
        <f>'Отчет Ноя К'!AA17</f>
        <v>1</v>
      </c>
    </row>
    <row r="132" spans="1:27">
      <c r="A132" s="16">
        <f>'Отчет Ноя К'!A18</f>
        <v>128</v>
      </c>
      <c r="B132" s="16" t="str">
        <f>'Отчет Ноя К'!B18</f>
        <v>Участок №1</v>
      </c>
      <c r="C132" s="16" t="str">
        <f>'Отчет Ноя К'!C18</f>
        <v>ВЛ</v>
      </c>
      <c r="D132" s="16" t="str">
        <f>'Отчет Ноя К'!D18</f>
        <v>ВЛ 0,4кВ КТП 2 ПС Телебукино 35/10кВ ф.14</v>
      </c>
      <c r="E132" s="16" t="str">
        <f>'Отчет Ноя К'!E18</f>
        <v>0.38</v>
      </c>
      <c r="F132" s="16">
        <f>'Отчет Ноя К'!F18</f>
        <v>43784.416666666664</v>
      </c>
      <c r="G132" s="16">
        <f>'Отчет Ноя К'!G18</f>
        <v>43784.458333333336</v>
      </c>
      <c r="H132" s="16" t="str">
        <f>'Отчет Ноя К'!H18</f>
        <v>П</v>
      </c>
      <c r="I132" s="16">
        <f>'Отчет Ноя К'!I18</f>
        <v>1.0000000001164153</v>
      </c>
      <c r="J132" s="16" t="str">
        <f>'Отчет Ноя К'!J18</f>
        <v xml:space="preserve"> ВЛ 0,4кВ КТП2</v>
      </c>
      <c r="K132" s="16">
        <f>'Отчет Ноя К'!K18</f>
        <v>0</v>
      </c>
      <c r="L132" s="16">
        <f>'Отчет Ноя К'!L18</f>
        <v>0</v>
      </c>
      <c r="M132" s="16">
        <f>'Отчет Ноя К'!M18</f>
        <v>48</v>
      </c>
      <c r="N132" s="16">
        <f>'Отчет Ноя К'!N18</f>
        <v>0</v>
      </c>
      <c r="O132" s="16">
        <f>'Отчет Ноя К'!O18</f>
        <v>0</v>
      </c>
      <c r="P132" s="16">
        <f>'Отчет Ноя К'!P18</f>
        <v>48</v>
      </c>
      <c r="Q132" s="16">
        <f>'Отчет Ноя К'!Q18</f>
        <v>0</v>
      </c>
      <c r="R132" s="16">
        <f>'Отчет Ноя К'!R18</f>
        <v>0</v>
      </c>
      <c r="S132" s="16">
        <f>'Отчет Ноя К'!S18</f>
        <v>0</v>
      </c>
      <c r="T132" s="16">
        <f>'Отчет Ноя К'!T18</f>
        <v>48</v>
      </c>
      <c r="U132" s="16">
        <f>'Отчет Ноя К'!U18</f>
        <v>0</v>
      </c>
      <c r="V132" s="16">
        <f>'Отчет Ноя К'!V18</f>
        <v>10.56</v>
      </c>
      <c r="W132" s="16">
        <f>'Отчет Ноя К'!W18</f>
        <v>0</v>
      </c>
      <c r="X132" s="16">
        <f>'Отчет Ноя К'!X18</f>
        <v>0</v>
      </c>
      <c r="Y132" s="16">
        <f>'Отчет Ноя К'!Y18</f>
        <v>0</v>
      </c>
      <c r="Z132" s="16">
        <f>'Отчет Ноя К'!Z18</f>
        <v>0</v>
      </c>
      <c r="AA132" s="16">
        <f>'Отчет Ноя К'!AA18</f>
        <v>1</v>
      </c>
    </row>
    <row r="133" spans="1:27">
      <c r="A133" s="16">
        <f>'Отчет Ноя К'!A19</f>
        <v>129</v>
      </c>
      <c r="B133" s="16" t="str">
        <f>'Отчет Ноя К'!B19</f>
        <v>Участок №2</v>
      </c>
      <c r="C133" s="16" t="str">
        <f>'Отчет Ноя К'!C19</f>
        <v>ВЛ</v>
      </c>
      <c r="D133" s="16" t="str">
        <f>'Отчет Ноя К'!D19</f>
        <v>ВЛ 0,4кВ  ТП6 ф.2 ПС Сабурово 110/10кВ ф.7</v>
      </c>
      <c r="E133" s="16" t="str">
        <f>'Отчет Ноя К'!E19</f>
        <v>0.38</v>
      </c>
      <c r="F133" s="16">
        <f>'Отчет Ноя К'!F19</f>
        <v>43787.479166666664</v>
      </c>
      <c r="G133" s="16">
        <f>'Отчет Ноя К'!G19</f>
        <v>43787.583333333336</v>
      </c>
      <c r="H133" s="16" t="str">
        <f>'Отчет Ноя К'!H19</f>
        <v>П</v>
      </c>
      <c r="I133" s="16">
        <f>'Отчет Ноя К'!I19</f>
        <v>2.5000000001164153</v>
      </c>
      <c r="J133" s="16" t="str">
        <f>'Отчет Ноя К'!J19</f>
        <v xml:space="preserve"> ВЛ 0,4кВ КТП6</v>
      </c>
      <c r="K133" s="16">
        <f>'Отчет Ноя К'!K19</f>
        <v>0</v>
      </c>
      <c r="L133" s="16">
        <f>'Отчет Ноя К'!L19</f>
        <v>0</v>
      </c>
      <c r="M133" s="16">
        <f>'Отчет Ноя К'!M19</f>
        <v>5</v>
      </c>
      <c r="N133" s="16">
        <f>'Отчет Ноя К'!N19</f>
        <v>0</v>
      </c>
      <c r="O133" s="16">
        <f>'Отчет Ноя К'!O19</f>
        <v>0</v>
      </c>
      <c r="P133" s="16">
        <f>'Отчет Ноя К'!P19</f>
        <v>5</v>
      </c>
      <c r="Q133" s="16">
        <f>'Отчет Ноя К'!Q19</f>
        <v>0</v>
      </c>
      <c r="R133" s="16">
        <f>'Отчет Ноя К'!R19</f>
        <v>0</v>
      </c>
      <c r="S133" s="16">
        <f>'Отчет Ноя К'!S19</f>
        <v>0</v>
      </c>
      <c r="T133" s="16">
        <f>'Отчет Ноя К'!T19</f>
        <v>5</v>
      </c>
      <c r="U133" s="16">
        <f>'Отчет Ноя К'!U19</f>
        <v>0</v>
      </c>
      <c r="V133" s="16">
        <f>'Отчет Ноя К'!V19</f>
        <v>1.1000000000000001</v>
      </c>
      <c r="W133" s="16">
        <f>'Отчет Ноя К'!W19</f>
        <v>0</v>
      </c>
      <c r="X133" s="16">
        <f>'Отчет Ноя К'!X19</f>
        <v>0</v>
      </c>
      <c r="Y133" s="16">
        <f>'Отчет Ноя К'!Y19</f>
        <v>0</v>
      </c>
      <c r="Z133" s="16">
        <f>'Отчет Ноя К'!Z19</f>
        <v>0</v>
      </c>
      <c r="AA133" s="16">
        <f>'Отчет Ноя К'!AA19</f>
        <v>1</v>
      </c>
    </row>
    <row r="134" spans="1:27">
      <c r="A134" s="16">
        <f>'Отчет Ноя К'!A20</f>
        <v>130</v>
      </c>
      <c r="B134" s="16" t="str">
        <f>'Отчет Ноя К'!B20</f>
        <v>Участок №1</v>
      </c>
      <c r="C134" s="16" t="str">
        <f>'Отчет Ноя К'!C20</f>
        <v>ВЛ</v>
      </c>
      <c r="D134" s="16" t="str">
        <f>'Отчет Ноя К'!D20</f>
        <v>ВЛ 0,4кВ  ТП14 ф.1 ПС Сабурово 110/10кВ ф.7</v>
      </c>
      <c r="E134" s="16" t="str">
        <f>'Отчет Ноя К'!E20</f>
        <v>0.38</v>
      </c>
      <c r="F134" s="16">
        <f>'Отчет Ноя К'!F20</f>
        <v>43788.395833333336</v>
      </c>
      <c r="G134" s="16">
        <f>'Отчет Ноя К'!G20</f>
        <v>43788.611111111109</v>
      </c>
      <c r="H134" s="16" t="str">
        <f>'Отчет Ноя К'!H20</f>
        <v>П</v>
      </c>
      <c r="I134" s="16">
        <f>'Отчет Ноя К'!I20</f>
        <v>5.1666666665696539</v>
      </c>
      <c r="J134" s="16" t="str">
        <f>'Отчет Ноя К'!J20</f>
        <v xml:space="preserve"> ВЛ 0,4кВ КТП14</v>
      </c>
      <c r="K134" s="16">
        <f>'Отчет Ноя К'!K20</f>
        <v>0</v>
      </c>
      <c r="L134" s="16">
        <f>'Отчет Ноя К'!L20</f>
        <v>0</v>
      </c>
      <c r="M134" s="16">
        <f>'Отчет Ноя К'!M20</f>
        <v>72</v>
      </c>
      <c r="N134" s="16">
        <f>'Отчет Ноя К'!N20</f>
        <v>0</v>
      </c>
      <c r="O134" s="16">
        <f>'Отчет Ноя К'!O20</f>
        <v>0</v>
      </c>
      <c r="P134" s="16">
        <f>'Отчет Ноя К'!P20</f>
        <v>72</v>
      </c>
      <c r="Q134" s="16">
        <f>'Отчет Ноя К'!Q20</f>
        <v>0</v>
      </c>
      <c r="R134" s="16">
        <f>'Отчет Ноя К'!R20</f>
        <v>0</v>
      </c>
      <c r="S134" s="16">
        <f>'Отчет Ноя К'!S20</f>
        <v>0</v>
      </c>
      <c r="T134" s="16">
        <f>'Отчет Ноя К'!T20</f>
        <v>72</v>
      </c>
      <c r="U134" s="16">
        <f>'Отчет Ноя К'!U20</f>
        <v>0</v>
      </c>
      <c r="V134" s="16">
        <f>'Отчет Ноя К'!V20</f>
        <v>104.84</v>
      </c>
      <c r="W134" s="16">
        <f>'Отчет Ноя К'!W20</f>
        <v>0</v>
      </c>
      <c r="X134" s="16">
        <f>'Отчет Ноя К'!X20</f>
        <v>0</v>
      </c>
      <c r="Y134" s="16">
        <f>'Отчет Ноя К'!Y20</f>
        <v>0</v>
      </c>
      <c r="Z134" s="16">
        <f>'Отчет Ноя К'!Z20</f>
        <v>0</v>
      </c>
      <c r="AA134" s="16">
        <f>'Отчет Ноя К'!AA20</f>
        <v>1</v>
      </c>
    </row>
    <row r="135" spans="1:27">
      <c r="A135" s="16">
        <f>'Отчет Ноя К'!A21</f>
        <v>131</v>
      </c>
      <c r="B135" s="16" t="str">
        <f>'Отчет Ноя К'!B21</f>
        <v>Участок №2</v>
      </c>
      <c r="C135" s="16" t="str">
        <f>'Отчет Ноя К'!C21</f>
        <v>ВЛ</v>
      </c>
      <c r="D135" s="16" t="str">
        <f>'Отчет Ноя К'!D21</f>
        <v>ВЛ 0,4кВ  ТП14 ф.1 ПС Сабурово 110/10кВ ф.7</v>
      </c>
      <c r="E135" s="16" t="str">
        <f>'Отчет Ноя К'!E21</f>
        <v>0.38</v>
      </c>
      <c r="F135" s="16">
        <f>'Отчет Ноя К'!F21</f>
        <v>43794.385416666664</v>
      </c>
      <c r="G135" s="16">
        <f>'Отчет Ноя К'!G21</f>
        <v>43794.4375</v>
      </c>
      <c r="H135" s="16" t="str">
        <f>'Отчет Ноя К'!H21</f>
        <v>П</v>
      </c>
      <c r="I135" s="16">
        <f>'Отчет Ноя К'!I21</f>
        <v>1.2500000000582077</v>
      </c>
      <c r="J135" s="16" t="str">
        <f>'Отчет Ноя К'!J21</f>
        <v xml:space="preserve"> ВЛ 0,4кВ КТП14</v>
      </c>
      <c r="K135" s="16">
        <f>'Отчет Ноя К'!K21</f>
        <v>0</v>
      </c>
      <c r="L135" s="16">
        <f>'Отчет Ноя К'!L21</f>
        <v>0</v>
      </c>
      <c r="M135" s="16">
        <f>'Отчет Ноя К'!M21</f>
        <v>72</v>
      </c>
      <c r="N135" s="16">
        <f>'Отчет Ноя К'!N21</f>
        <v>0</v>
      </c>
      <c r="O135" s="16">
        <f>'Отчет Ноя К'!O21</f>
        <v>0</v>
      </c>
      <c r="P135" s="16">
        <f>'Отчет Ноя К'!P21</f>
        <v>72</v>
      </c>
      <c r="Q135" s="16">
        <f>'Отчет Ноя К'!Q21</f>
        <v>0</v>
      </c>
      <c r="R135" s="16">
        <f>'Отчет Ноя К'!R21</f>
        <v>0</v>
      </c>
      <c r="S135" s="16">
        <f>'Отчет Ноя К'!S21</f>
        <v>0</v>
      </c>
      <c r="T135" s="16">
        <f>'Отчет Ноя К'!T21</f>
        <v>72</v>
      </c>
      <c r="U135" s="16">
        <f>'Отчет Ноя К'!U21</f>
        <v>0</v>
      </c>
      <c r="V135" s="16">
        <f>'Отчет Ноя К'!V21</f>
        <v>15.84</v>
      </c>
      <c r="W135" s="16">
        <f>'Отчет Ноя К'!W21</f>
        <v>0</v>
      </c>
      <c r="X135" s="16">
        <f>'Отчет Ноя К'!X21</f>
        <v>0</v>
      </c>
      <c r="Y135" s="16">
        <f>'Отчет Ноя К'!Y21</f>
        <v>0</v>
      </c>
      <c r="Z135" s="16">
        <f>'Отчет Ноя К'!Z21</f>
        <v>0</v>
      </c>
      <c r="AA135" s="16">
        <f>'Отчет Ноя К'!AA21</f>
        <v>1</v>
      </c>
    </row>
    <row r="136" spans="1:27">
      <c r="A136" s="16">
        <f>'Отчет Ноя К'!A22</f>
        <v>132</v>
      </c>
      <c r="B136" s="16" t="str">
        <f>'Отчет Ноя К'!B22</f>
        <v>Участок №1</v>
      </c>
      <c r="C136" s="16" t="str">
        <f>'Отчет Ноя К'!C22</f>
        <v>ВЛ</v>
      </c>
      <c r="D136" s="16" t="str">
        <f>'Отчет Ноя К'!D22</f>
        <v>ВЛ 0,4кВ  ТП6 ф.2 ПС Сабурово 110/10кВ ф.7</v>
      </c>
      <c r="E136" s="16" t="str">
        <f>'Отчет Ноя К'!E22</f>
        <v>0.38</v>
      </c>
      <c r="F136" s="16">
        <f>'Отчет Ноя К'!F22</f>
        <v>43795.447916666664</v>
      </c>
      <c r="G136" s="16">
        <f>'Отчет Ноя К'!G22</f>
        <v>43795.583333333336</v>
      </c>
      <c r="H136" s="16" t="str">
        <f>'Отчет Ноя К'!H22</f>
        <v>П</v>
      </c>
      <c r="I136" s="16">
        <f>'Отчет Ноя К'!I22</f>
        <v>3.2500000001164153</v>
      </c>
      <c r="J136" s="16" t="str">
        <f>'Отчет Ноя К'!J22</f>
        <v xml:space="preserve"> ВЛ 0,4кВ КТП6</v>
      </c>
      <c r="K136" s="16">
        <f>'Отчет Ноя К'!K22</f>
        <v>0</v>
      </c>
      <c r="L136" s="16">
        <f>'Отчет Ноя К'!L22</f>
        <v>0</v>
      </c>
      <c r="M136" s="16">
        <f>'Отчет Ноя К'!M22</f>
        <v>5</v>
      </c>
      <c r="N136" s="16">
        <f>'Отчет Ноя К'!N22</f>
        <v>0</v>
      </c>
      <c r="O136" s="16">
        <f>'Отчет Ноя К'!O22</f>
        <v>0</v>
      </c>
      <c r="P136" s="16">
        <f>'Отчет Ноя К'!P22</f>
        <v>5</v>
      </c>
      <c r="Q136" s="16">
        <f>'Отчет Ноя К'!Q22</f>
        <v>0</v>
      </c>
      <c r="R136" s="16">
        <f>'Отчет Ноя К'!R22</f>
        <v>0</v>
      </c>
      <c r="S136" s="16">
        <f>'Отчет Ноя К'!S22</f>
        <v>0</v>
      </c>
      <c r="T136" s="16">
        <f>'Отчет Ноя К'!T22</f>
        <v>5</v>
      </c>
      <c r="U136" s="16">
        <f>'Отчет Ноя К'!U22</f>
        <v>0</v>
      </c>
      <c r="V136" s="16">
        <f>'Отчет Ноя К'!V22</f>
        <v>1.1000000000000001</v>
      </c>
      <c r="W136" s="16">
        <f>'Отчет Ноя К'!W22</f>
        <v>0</v>
      </c>
      <c r="X136" s="16">
        <f>'Отчет Ноя К'!X22</f>
        <v>0</v>
      </c>
      <c r="Y136" s="16">
        <f>'Отчет Ноя К'!Y22</f>
        <v>0</v>
      </c>
      <c r="Z136" s="16">
        <f>'Отчет Ноя К'!Z22</f>
        <v>0</v>
      </c>
      <c r="AA136" s="16">
        <f>'Отчет Ноя К'!AA22</f>
        <v>1</v>
      </c>
    </row>
    <row r="137" spans="1:27">
      <c r="A137" s="16">
        <f>'Отчет Ноя К'!A23</f>
        <v>133</v>
      </c>
      <c r="B137" s="16" t="str">
        <f>'Отчет Ноя К'!B23</f>
        <v>Участок №2</v>
      </c>
      <c r="C137" s="16" t="str">
        <f>'Отчет Ноя К'!C23</f>
        <v>ВЛ</v>
      </c>
      <c r="D137" s="16" t="str">
        <f>'Отчет Ноя К'!D23</f>
        <v>ВЛ 0,4кВ  ТП14 ф.1 ПС Сабурово 110/10кВ ф.7</v>
      </c>
      <c r="E137" s="16" t="str">
        <f>'Отчет Ноя К'!E23</f>
        <v>0.38</v>
      </c>
      <c r="F137" s="16">
        <f>'Отчет Ноя К'!F23</f>
        <v>43796.458333333336</v>
      </c>
      <c r="G137" s="16">
        <f>'Отчет Ноя К'!G23</f>
        <v>43796.474305555559</v>
      </c>
      <c r="H137" s="16" t="str">
        <f>'Отчет Ноя К'!H23</f>
        <v>П</v>
      </c>
      <c r="I137" s="16">
        <f>'Отчет Ноя К'!I23</f>
        <v>0.38333333336049691</v>
      </c>
      <c r="J137" s="16" t="str">
        <f>'Отчет Ноя К'!J23</f>
        <v xml:space="preserve"> ВЛ 0,4кВ КТП14</v>
      </c>
      <c r="K137" s="16">
        <f>'Отчет Ноя К'!K23</f>
        <v>0</v>
      </c>
      <c r="L137" s="16">
        <f>'Отчет Ноя К'!L23</f>
        <v>0</v>
      </c>
      <c r="M137" s="16">
        <f>'Отчет Ноя К'!M23</f>
        <v>72</v>
      </c>
      <c r="N137" s="16">
        <f>'Отчет Ноя К'!N23</f>
        <v>0</v>
      </c>
      <c r="O137" s="16">
        <f>'Отчет Ноя К'!O23</f>
        <v>0</v>
      </c>
      <c r="P137" s="16">
        <f>'Отчет Ноя К'!P23</f>
        <v>72</v>
      </c>
      <c r="Q137" s="16">
        <f>'Отчет Ноя К'!Q23</f>
        <v>0</v>
      </c>
      <c r="R137" s="16">
        <f>'Отчет Ноя К'!R23</f>
        <v>0</v>
      </c>
      <c r="S137" s="16">
        <f>'Отчет Ноя К'!S23</f>
        <v>0</v>
      </c>
      <c r="T137" s="16">
        <f>'Отчет Ноя К'!T23</f>
        <v>72</v>
      </c>
      <c r="U137" s="16">
        <f>'Отчет Ноя К'!U23</f>
        <v>0</v>
      </c>
      <c r="V137" s="16">
        <f>'Отчет Ноя К'!V23</f>
        <v>15.84</v>
      </c>
      <c r="W137" s="16">
        <f>'Отчет Ноя К'!W23</f>
        <v>0</v>
      </c>
      <c r="X137" s="16">
        <f>'Отчет Ноя К'!X23</f>
        <v>0</v>
      </c>
      <c r="Y137" s="16">
        <f>'Отчет Ноя К'!Y23</f>
        <v>0</v>
      </c>
      <c r="Z137" s="16">
        <f>'Отчет Ноя К'!Z23</f>
        <v>0</v>
      </c>
      <c r="AA137" s="16">
        <f>'Отчет Ноя К'!AA23</f>
        <v>1</v>
      </c>
    </row>
    <row r="138" spans="1:27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>
        <f>SUM(V11:V137)</f>
        <v>7171.3119999999999</v>
      </c>
      <c r="W138" s="16"/>
      <c r="X138" s="16"/>
      <c r="Y138" s="16"/>
      <c r="Z138" s="16"/>
      <c r="AA138" s="16"/>
    </row>
    <row r="140" spans="1:27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</row>
    <row r="141" spans="1:27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</row>
    <row r="142" spans="1:27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</row>
    <row r="149" spans="1:27" ht="61.5">
      <c r="A149" s="259" t="s">
        <v>388</v>
      </c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260">
        <f>SUMPRODUCT(I11:I137,V11:V137)</f>
        <v>30630.524650111227</v>
      </c>
      <c r="M149" s="261"/>
      <c r="N149" s="261"/>
      <c r="O149" s="261"/>
      <c r="P149" s="262"/>
      <c r="Q149" s="259" t="s">
        <v>389</v>
      </c>
      <c r="R149" s="16"/>
      <c r="S149" s="16"/>
      <c r="T149" s="16"/>
      <c r="U149" s="16"/>
      <c r="V149" s="16"/>
      <c r="W149" s="16"/>
      <c r="X149" s="16"/>
      <c r="Y149" s="16"/>
      <c r="Z149" s="16"/>
      <c r="AA149" s="16"/>
    </row>
  </sheetData>
  <mergeCells count="30">
    <mergeCell ref="W6:W9"/>
    <mergeCell ref="X6:Z7"/>
    <mergeCell ref="AA6:AA9"/>
    <mergeCell ref="A7:A9"/>
    <mergeCell ref="B7:B9"/>
    <mergeCell ref="C7:C9"/>
    <mergeCell ref="D7:D9"/>
    <mergeCell ref="E7:E9"/>
    <mergeCell ref="F7:F9"/>
    <mergeCell ref="G7:G9"/>
    <mergeCell ref="X8:X9"/>
    <mergeCell ref="Y8:Y9"/>
    <mergeCell ref="Z8:Z9"/>
    <mergeCell ref="K7:K9"/>
    <mergeCell ref="L7:L9"/>
    <mergeCell ref="M7:U7"/>
    <mergeCell ref="L149:P149"/>
    <mergeCell ref="V7:V9"/>
    <mergeCell ref="M8:M9"/>
    <mergeCell ref="A1:Q1"/>
    <mergeCell ref="A3:V3"/>
    <mergeCell ref="A4:V4"/>
    <mergeCell ref="A6:I6"/>
    <mergeCell ref="J6:V6"/>
    <mergeCell ref="H7:H9"/>
    <mergeCell ref="I7:I9"/>
    <mergeCell ref="J7:J9"/>
    <mergeCell ref="N8:P8"/>
    <mergeCell ref="Q8:T8"/>
    <mergeCell ref="U8:U9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4"/>
  <sheetViews>
    <sheetView topLeftCell="U7" workbookViewId="0">
      <selection activeCell="X11" sqref="X11"/>
    </sheetView>
  </sheetViews>
  <sheetFormatPr defaultRowHeight="16.5"/>
  <cols>
    <col min="1" max="1" width="9.140625" style="2" customWidth="1"/>
    <col min="2" max="2" width="18.28515625" style="2" customWidth="1"/>
    <col min="3" max="3" width="9.140625" style="2" customWidth="1"/>
    <col min="4" max="4" width="34.5703125" style="2" customWidth="1"/>
    <col min="5" max="5" width="9.140625" style="2" customWidth="1"/>
    <col min="6" max="6" width="18.28515625" style="2" customWidth="1"/>
    <col min="7" max="7" width="16.140625" style="2" customWidth="1"/>
    <col min="8" max="11" width="9.140625" style="2" customWidth="1"/>
    <col min="12" max="12" width="16.28515625" style="2" customWidth="1"/>
    <col min="13" max="25" width="9.140625" style="2" customWidth="1"/>
    <col min="26" max="26" width="15" style="2" customWidth="1"/>
    <col min="27" max="27" width="9.140625" style="2" customWidth="1"/>
    <col min="28" max="16384" width="9.140625" style="2"/>
  </cols>
  <sheetData>
    <row r="1" spans="1:30" customFormat="1">
      <c r="A1" s="264"/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customForma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 t="s">
        <v>1</v>
      </c>
      <c r="R2" s="2" t="s">
        <v>2</v>
      </c>
      <c r="S2" s="4">
        <v>2019</v>
      </c>
      <c r="T2" t="s">
        <v>3</v>
      </c>
      <c r="U2" s="2"/>
      <c r="V2" s="2"/>
      <c r="W2" s="2"/>
      <c r="X2" s="2"/>
      <c r="Y2" s="5"/>
      <c r="Z2" s="5"/>
      <c r="AA2" s="5"/>
      <c r="AB2" s="5"/>
      <c r="AC2" s="5"/>
      <c r="AD2" s="2"/>
    </row>
    <row r="3" spans="1:30" customFormat="1">
      <c r="A3" s="265" t="s">
        <v>4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"/>
      <c r="X3" s="2"/>
      <c r="Y3" s="5"/>
      <c r="Z3" s="5"/>
      <c r="AA3" s="5"/>
      <c r="AB3" s="5"/>
      <c r="AC3" s="5"/>
      <c r="AD3" s="2"/>
    </row>
    <row r="4" spans="1:30" customFormat="1">
      <c r="A4" s="266" t="s">
        <v>5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6"/>
      <c r="X4" s="6"/>
      <c r="Y4" s="6"/>
      <c r="Z4" s="6"/>
      <c r="AA4" s="6"/>
      <c r="AB4" s="6"/>
      <c r="AC4" s="6"/>
      <c r="AD4" s="2"/>
    </row>
    <row r="5" spans="1:30" s="10" customFormat="1" ht="27.75" customHeight="1" thickBot="1">
      <c r="A5" s="7"/>
      <c r="B5" s="7"/>
      <c r="C5" s="7"/>
      <c r="D5" s="7"/>
      <c r="E5" s="7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9"/>
      <c r="V5" s="9"/>
      <c r="W5" s="9"/>
      <c r="X5" s="9"/>
      <c r="Y5" s="9"/>
      <c r="Z5" s="9"/>
      <c r="AA5" s="9"/>
      <c r="AB5" s="9"/>
      <c r="AC5" s="9"/>
    </row>
    <row r="6" spans="1:30" customFormat="1" ht="32.25" customHeight="1" thickBot="1">
      <c r="A6" s="267" t="s">
        <v>6</v>
      </c>
      <c r="B6" s="267"/>
      <c r="C6" s="267"/>
      <c r="D6" s="267"/>
      <c r="E6" s="267"/>
      <c r="F6" s="267"/>
      <c r="G6" s="267"/>
      <c r="H6" s="267"/>
      <c r="I6" s="267"/>
      <c r="J6" s="263" t="s">
        <v>7</v>
      </c>
      <c r="K6" s="263" t="s">
        <v>8</v>
      </c>
      <c r="L6" s="267" t="s">
        <v>9</v>
      </c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3" t="s">
        <v>10</v>
      </c>
      <c r="Z6" s="267" t="s">
        <v>11</v>
      </c>
      <c r="AA6" s="267"/>
      <c r="AB6" s="267"/>
      <c r="AC6" s="263" t="s">
        <v>12</v>
      </c>
      <c r="AD6" s="2"/>
    </row>
    <row r="7" spans="1:30" customFormat="1" ht="171.75" customHeight="1" thickBot="1">
      <c r="A7" s="263" t="s">
        <v>13</v>
      </c>
      <c r="B7" s="263" t="s">
        <v>14</v>
      </c>
      <c r="C7" s="263" t="s">
        <v>15</v>
      </c>
      <c r="D7" s="263" t="s">
        <v>16</v>
      </c>
      <c r="E7" s="263" t="s">
        <v>17</v>
      </c>
      <c r="F7" s="263" t="s">
        <v>18</v>
      </c>
      <c r="G7" s="263" t="s">
        <v>19</v>
      </c>
      <c r="H7" s="263" t="s">
        <v>20</v>
      </c>
      <c r="I7" s="263" t="s">
        <v>21</v>
      </c>
      <c r="J7" s="263"/>
      <c r="K7" s="263"/>
      <c r="L7" s="263" t="s">
        <v>22</v>
      </c>
      <c r="M7" s="263" t="s">
        <v>23</v>
      </c>
      <c r="N7" s="263" t="s">
        <v>24</v>
      </c>
      <c r="O7" s="267" t="s">
        <v>25</v>
      </c>
      <c r="P7" s="267"/>
      <c r="Q7" s="267"/>
      <c r="R7" s="267"/>
      <c r="S7" s="267"/>
      <c r="T7" s="267"/>
      <c r="U7" s="267"/>
      <c r="V7" s="267"/>
      <c r="W7" s="267"/>
      <c r="X7" s="263" t="s">
        <v>26</v>
      </c>
      <c r="Y7" s="263"/>
      <c r="Z7" s="267"/>
      <c r="AA7" s="267"/>
      <c r="AB7" s="267"/>
      <c r="AC7" s="263"/>
      <c r="AD7" s="2"/>
    </row>
    <row r="8" spans="1:30" customFormat="1" ht="63.75" customHeight="1" thickBot="1">
      <c r="A8" s="263"/>
      <c r="B8" s="263"/>
      <c r="C8" s="263"/>
      <c r="D8" s="263"/>
      <c r="E8" s="263"/>
      <c r="F8" s="263"/>
      <c r="G8" s="263"/>
      <c r="H8" s="263"/>
      <c r="I8" s="263"/>
      <c r="J8" s="263"/>
      <c r="K8" s="263"/>
      <c r="L8" s="263"/>
      <c r="M8" s="263"/>
      <c r="N8" s="263"/>
      <c r="O8" s="263" t="s">
        <v>27</v>
      </c>
      <c r="P8" s="267" t="s">
        <v>28</v>
      </c>
      <c r="Q8" s="267"/>
      <c r="R8" s="267"/>
      <c r="S8" s="267" t="s">
        <v>29</v>
      </c>
      <c r="T8" s="267"/>
      <c r="U8" s="267"/>
      <c r="V8" s="267"/>
      <c r="W8" s="263" t="s">
        <v>30</v>
      </c>
      <c r="X8" s="263"/>
      <c r="Y8" s="263"/>
      <c r="Z8" s="263" t="s">
        <v>31</v>
      </c>
      <c r="AA8" s="263" t="s">
        <v>32</v>
      </c>
      <c r="AB8" s="263" t="s">
        <v>33</v>
      </c>
      <c r="AC8" s="263"/>
      <c r="AD8" s="2"/>
    </row>
    <row r="9" spans="1:30" customFormat="1" ht="71.25" thickBot="1">
      <c r="A9" s="263"/>
      <c r="B9" s="263"/>
      <c r="C9" s="263"/>
      <c r="D9" s="263"/>
      <c r="E9" s="263"/>
      <c r="F9" s="263"/>
      <c r="G9" s="263"/>
      <c r="H9" s="263"/>
      <c r="I9" s="263"/>
      <c r="J9" s="263"/>
      <c r="K9" s="263"/>
      <c r="L9" s="263"/>
      <c r="M9" s="263"/>
      <c r="N9" s="263"/>
      <c r="O9" s="263"/>
      <c r="P9" s="11" t="s">
        <v>34</v>
      </c>
      <c r="Q9" s="11" t="s">
        <v>35</v>
      </c>
      <c r="R9" s="11" t="s">
        <v>36</v>
      </c>
      <c r="S9" s="11" t="s">
        <v>37</v>
      </c>
      <c r="T9" s="11" t="s">
        <v>38</v>
      </c>
      <c r="U9" s="11" t="s">
        <v>39</v>
      </c>
      <c r="V9" s="11" t="s">
        <v>40</v>
      </c>
      <c r="W9" s="263"/>
      <c r="X9" s="263"/>
      <c r="Y9" s="263"/>
      <c r="Z9" s="263"/>
      <c r="AA9" s="263"/>
      <c r="AB9" s="263"/>
      <c r="AC9" s="263"/>
      <c r="AD9" s="12">
        <v>4.1666666666666664E-2</v>
      </c>
    </row>
    <row r="10" spans="1:30" customFormat="1">
      <c r="A10" s="13">
        <v>1</v>
      </c>
      <c r="B10" s="14">
        <v>2</v>
      </c>
      <c r="C10" s="14">
        <v>3</v>
      </c>
      <c r="D10" s="14">
        <v>4</v>
      </c>
      <c r="E10" s="14">
        <v>5</v>
      </c>
      <c r="F10" s="14">
        <v>6</v>
      </c>
      <c r="G10" s="14">
        <v>7</v>
      </c>
      <c r="H10" s="14">
        <v>8</v>
      </c>
      <c r="I10" s="14">
        <v>9</v>
      </c>
      <c r="J10" s="14">
        <v>10</v>
      </c>
      <c r="K10" s="14">
        <v>11</v>
      </c>
      <c r="L10" s="14">
        <v>12</v>
      </c>
      <c r="M10" s="14">
        <v>13</v>
      </c>
      <c r="N10" s="14">
        <v>14</v>
      </c>
      <c r="O10" s="14">
        <v>15</v>
      </c>
      <c r="P10" s="14">
        <v>16</v>
      </c>
      <c r="Q10" s="14">
        <v>17</v>
      </c>
      <c r="R10" s="14">
        <v>18</v>
      </c>
      <c r="S10" s="14">
        <v>19</v>
      </c>
      <c r="T10" s="14">
        <v>20</v>
      </c>
      <c r="U10" s="14">
        <v>21</v>
      </c>
      <c r="V10" s="14">
        <v>22</v>
      </c>
      <c r="W10" s="14">
        <v>23</v>
      </c>
      <c r="X10" s="14">
        <v>24</v>
      </c>
      <c r="Y10" s="14">
        <v>25</v>
      </c>
      <c r="Z10" s="14">
        <v>26</v>
      </c>
      <c r="AA10" s="14">
        <v>27</v>
      </c>
      <c r="AB10" s="14">
        <v>28</v>
      </c>
      <c r="AC10" s="14">
        <v>29</v>
      </c>
      <c r="AD10" s="15"/>
    </row>
    <row r="11" spans="1:30" customFormat="1" thickBot="1">
      <c r="A11" s="16">
        <v>1</v>
      </c>
      <c r="B11" s="17" t="s">
        <v>41</v>
      </c>
      <c r="C11" s="18" t="s">
        <v>42</v>
      </c>
      <c r="D11" s="18" t="s">
        <v>43</v>
      </c>
      <c r="E11" s="19" t="s">
        <v>44</v>
      </c>
      <c r="F11" s="20">
        <v>43464.084027777775</v>
      </c>
      <c r="G11" s="20">
        <v>43464.28125</v>
      </c>
      <c r="H11" s="21" t="s">
        <v>45</v>
      </c>
      <c r="I11" s="22">
        <f>(G11-F11)/AD9</f>
        <v>4.7333333333954215</v>
      </c>
      <c r="J11" s="23">
        <v>2</v>
      </c>
      <c r="K11" s="23">
        <v>2</v>
      </c>
      <c r="L11" s="19" t="s">
        <v>46</v>
      </c>
      <c r="M11" s="23">
        <v>0</v>
      </c>
      <c r="N11" s="23">
        <v>0</v>
      </c>
      <c r="O11" s="19">
        <v>623</v>
      </c>
      <c r="P11" s="23">
        <v>0</v>
      </c>
      <c r="Q11" s="23">
        <v>0</v>
      </c>
      <c r="R11" s="19">
        <v>623</v>
      </c>
      <c r="S11" s="23">
        <v>0</v>
      </c>
      <c r="T11" s="23">
        <v>0</v>
      </c>
      <c r="U11" s="23">
        <v>0</v>
      </c>
      <c r="V11" s="19">
        <v>623</v>
      </c>
      <c r="W11" s="23">
        <v>0</v>
      </c>
      <c r="X11" s="19">
        <v>218.5</v>
      </c>
      <c r="Y11" s="19"/>
      <c r="Z11" s="18" t="s">
        <v>47</v>
      </c>
      <c r="AA11" s="19" t="s">
        <v>48</v>
      </c>
      <c r="AB11" s="24" t="s">
        <v>49</v>
      </c>
      <c r="AC11" s="19">
        <v>1</v>
      </c>
      <c r="AD11" s="1"/>
    </row>
    <row r="12" spans="1:30" customFormat="1" thickBot="1">
      <c r="A12" s="25">
        <v>2</v>
      </c>
      <c r="B12" s="26" t="s">
        <v>41</v>
      </c>
      <c r="C12" s="18" t="s">
        <v>42</v>
      </c>
      <c r="D12" s="18" t="s">
        <v>50</v>
      </c>
      <c r="E12" s="27" t="s">
        <v>51</v>
      </c>
      <c r="F12" s="20">
        <v>43484.009722222225</v>
      </c>
      <c r="G12" s="20">
        <v>43484.105555555558</v>
      </c>
      <c r="H12" s="21" t="s">
        <v>45</v>
      </c>
      <c r="I12" s="22">
        <f>(G12-F12)/$AD$9</f>
        <v>2.2999999999883585</v>
      </c>
      <c r="J12" s="23">
        <v>2</v>
      </c>
      <c r="K12" s="23">
        <v>2</v>
      </c>
      <c r="L12" s="19" t="s">
        <v>52</v>
      </c>
      <c r="M12" s="23">
        <v>0</v>
      </c>
      <c r="N12" s="23">
        <v>0</v>
      </c>
      <c r="O12" s="19">
        <v>112</v>
      </c>
      <c r="P12" s="23">
        <v>0</v>
      </c>
      <c r="Q12" s="23">
        <v>0</v>
      </c>
      <c r="R12" s="19">
        <v>112</v>
      </c>
      <c r="S12" s="23">
        <v>0</v>
      </c>
      <c r="T12" s="23">
        <v>0</v>
      </c>
      <c r="U12" s="23">
        <v>0</v>
      </c>
      <c r="V12" s="19">
        <v>112</v>
      </c>
      <c r="W12" s="23">
        <v>0</v>
      </c>
      <c r="X12" s="19">
        <v>5.8</v>
      </c>
      <c r="Y12" s="19"/>
      <c r="Z12" s="18" t="s">
        <v>53</v>
      </c>
      <c r="AA12" s="19" t="s">
        <v>54</v>
      </c>
      <c r="AB12" s="24" t="s">
        <v>55</v>
      </c>
      <c r="AC12" s="19">
        <v>1</v>
      </c>
    </row>
    <row r="13" spans="1:30" customFormat="1" ht="17.25" thickBot="1">
      <c r="A13" s="25"/>
      <c r="B13" s="26"/>
      <c r="C13" s="18"/>
      <c r="D13" s="18"/>
      <c r="E13" s="27"/>
      <c r="F13" s="20"/>
      <c r="G13" s="20"/>
      <c r="H13" s="21"/>
      <c r="I13" s="22"/>
      <c r="J13" s="23"/>
      <c r="K13" s="23"/>
      <c r="L13" s="19"/>
      <c r="M13" s="23"/>
      <c r="N13" s="23"/>
      <c r="O13" s="19"/>
      <c r="P13" s="23"/>
      <c r="Q13" s="23"/>
      <c r="R13" s="19"/>
      <c r="S13" s="23"/>
      <c r="T13" s="23"/>
      <c r="U13" s="23"/>
      <c r="V13" s="19"/>
      <c r="W13" s="23"/>
      <c r="X13" s="19"/>
      <c r="Y13" s="19"/>
      <c r="Z13" s="18"/>
      <c r="AA13" s="19"/>
      <c r="AB13" s="24"/>
      <c r="AC13" s="19"/>
      <c r="AD13" s="2"/>
    </row>
    <row r="14" spans="1:30" customFormat="1" ht="17.25" thickBot="1">
      <c r="A14" s="25"/>
      <c r="B14" s="26"/>
      <c r="C14" s="18"/>
      <c r="D14" s="18"/>
      <c r="E14" s="27"/>
      <c r="F14" s="20"/>
      <c r="G14" s="20"/>
      <c r="H14" s="21"/>
      <c r="I14" s="22"/>
      <c r="J14" s="23"/>
      <c r="K14" s="23"/>
      <c r="L14" s="19"/>
      <c r="M14" s="23"/>
      <c r="N14" s="23"/>
      <c r="O14" s="19"/>
      <c r="P14" s="23"/>
      <c r="Q14" s="23"/>
      <c r="R14" s="19"/>
      <c r="S14" s="23"/>
      <c r="T14" s="23"/>
      <c r="U14" s="23"/>
      <c r="V14" s="19"/>
      <c r="W14" s="23"/>
      <c r="X14" s="19"/>
      <c r="Y14" s="19"/>
      <c r="Z14" s="18"/>
      <c r="AA14" s="19"/>
      <c r="AB14" s="24"/>
      <c r="AC14" s="19"/>
      <c r="AD14" s="2"/>
    </row>
  </sheetData>
  <mergeCells count="31"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M7:M9"/>
    <mergeCell ref="N7:N9"/>
    <mergeCell ref="O7:W7"/>
    <mergeCell ref="X7:X9"/>
    <mergeCell ref="O8:O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P8:R8"/>
    <mergeCell ref="S8:V8"/>
    <mergeCell ref="W8:W9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15"/>
  <sheetViews>
    <sheetView topLeftCell="A10" workbookViewId="0">
      <selection sqref="A1:Q1"/>
    </sheetView>
  </sheetViews>
  <sheetFormatPr defaultRowHeight="16.5"/>
  <cols>
    <col min="1" max="1" width="9.140625" style="2" customWidth="1"/>
    <col min="2" max="2" width="18.28515625" style="2" customWidth="1"/>
    <col min="3" max="3" width="9.140625" style="2" customWidth="1"/>
    <col min="4" max="4" width="47.28515625" style="2" customWidth="1"/>
    <col min="5" max="5" width="9.140625" style="2" customWidth="1"/>
    <col min="6" max="6" width="18.28515625" style="2" customWidth="1"/>
    <col min="7" max="7" width="16.140625" style="2" customWidth="1"/>
    <col min="8" max="11" width="9.140625" style="2" customWidth="1"/>
    <col min="12" max="12" width="16.28515625" style="2" customWidth="1"/>
    <col min="13" max="25" width="9.140625" style="2" customWidth="1"/>
    <col min="26" max="26" width="15" style="2" customWidth="1"/>
    <col min="27" max="27" width="9.140625" style="2" customWidth="1"/>
    <col min="28" max="16384" width="9.140625" style="2"/>
  </cols>
  <sheetData>
    <row r="1" spans="1:30" customFormat="1">
      <c r="A1" s="264"/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customForma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 t="s">
        <v>1</v>
      </c>
      <c r="R2" s="2" t="s">
        <v>2</v>
      </c>
      <c r="S2" s="4">
        <v>2019</v>
      </c>
      <c r="T2" t="s">
        <v>3</v>
      </c>
      <c r="U2" s="2"/>
      <c r="V2" s="2"/>
      <c r="W2" s="2"/>
      <c r="X2" s="2"/>
      <c r="Y2" s="5"/>
      <c r="Z2" s="5"/>
      <c r="AA2" s="5"/>
      <c r="AB2" s="5"/>
      <c r="AC2" s="5"/>
      <c r="AD2" s="2"/>
    </row>
    <row r="3" spans="1:30" customFormat="1">
      <c r="A3" s="265" t="s">
        <v>4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"/>
      <c r="X3" s="2"/>
      <c r="Y3" s="5"/>
      <c r="Z3" s="5"/>
      <c r="AA3" s="5"/>
      <c r="AB3" s="5"/>
      <c r="AC3" s="5"/>
      <c r="AD3" s="2"/>
    </row>
    <row r="4" spans="1:30" customFormat="1">
      <c r="A4" s="266" t="s">
        <v>5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6"/>
      <c r="X4" s="6"/>
      <c r="Y4" s="6"/>
      <c r="Z4" s="6"/>
      <c r="AA4" s="6"/>
      <c r="AB4" s="6"/>
      <c r="AC4" s="6"/>
      <c r="AD4" s="2"/>
    </row>
    <row r="5" spans="1:30" s="10" customFormat="1" ht="27.75" customHeight="1" thickBot="1">
      <c r="A5" s="7"/>
      <c r="B5" s="7"/>
      <c r="C5" s="7"/>
      <c r="D5" s="7"/>
      <c r="E5" s="7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9"/>
      <c r="V5" s="9"/>
      <c r="W5" s="9"/>
      <c r="X5" s="9"/>
      <c r="Y5" s="9"/>
      <c r="Z5" s="9"/>
      <c r="AA5" s="9"/>
      <c r="AB5" s="9"/>
      <c r="AC5" s="9"/>
    </row>
    <row r="6" spans="1:30" customFormat="1" ht="32.25" customHeight="1" thickBot="1">
      <c r="A6" s="267" t="s">
        <v>6</v>
      </c>
      <c r="B6" s="267"/>
      <c r="C6" s="267"/>
      <c r="D6" s="267"/>
      <c r="E6" s="267"/>
      <c r="F6" s="267"/>
      <c r="G6" s="267"/>
      <c r="H6" s="267"/>
      <c r="I6" s="267"/>
      <c r="J6" s="263" t="s">
        <v>7</v>
      </c>
      <c r="K6" s="263" t="s">
        <v>8</v>
      </c>
      <c r="L6" s="267" t="s">
        <v>9</v>
      </c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3" t="s">
        <v>10</v>
      </c>
      <c r="Z6" s="267" t="s">
        <v>11</v>
      </c>
      <c r="AA6" s="267"/>
      <c r="AB6" s="267"/>
      <c r="AC6" s="263" t="s">
        <v>12</v>
      </c>
      <c r="AD6" s="2"/>
    </row>
    <row r="7" spans="1:30" customFormat="1" ht="171.75" customHeight="1" thickBot="1">
      <c r="A7" s="263" t="s">
        <v>13</v>
      </c>
      <c r="B7" s="263" t="s">
        <v>14</v>
      </c>
      <c r="C7" s="263" t="s">
        <v>15</v>
      </c>
      <c r="D7" s="263" t="s">
        <v>16</v>
      </c>
      <c r="E7" s="263" t="s">
        <v>17</v>
      </c>
      <c r="F7" s="263" t="s">
        <v>18</v>
      </c>
      <c r="G7" s="263" t="s">
        <v>19</v>
      </c>
      <c r="H7" s="263" t="s">
        <v>20</v>
      </c>
      <c r="I7" s="263" t="s">
        <v>21</v>
      </c>
      <c r="J7" s="263"/>
      <c r="K7" s="263"/>
      <c r="L7" s="263" t="s">
        <v>22</v>
      </c>
      <c r="M7" s="263" t="s">
        <v>23</v>
      </c>
      <c r="N7" s="263" t="s">
        <v>24</v>
      </c>
      <c r="O7" s="267" t="s">
        <v>25</v>
      </c>
      <c r="P7" s="267"/>
      <c r="Q7" s="267"/>
      <c r="R7" s="267"/>
      <c r="S7" s="267"/>
      <c r="T7" s="267"/>
      <c r="U7" s="267"/>
      <c r="V7" s="267"/>
      <c r="W7" s="267"/>
      <c r="X7" s="263" t="s">
        <v>26</v>
      </c>
      <c r="Y7" s="263"/>
      <c r="Z7" s="267"/>
      <c r="AA7" s="267"/>
      <c r="AB7" s="267"/>
      <c r="AC7" s="263"/>
      <c r="AD7" s="2"/>
    </row>
    <row r="8" spans="1:30" customFormat="1" ht="63.75" customHeight="1" thickBot="1">
      <c r="A8" s="263"/>
      <c r="B8" s="263"/>
      <c r="C8" s="263"/>
      <c r="D8" s="263"/>
      <c r="E8" s="263"/>
      <c r="F8" s="263"/>
      <c r="G8" s="263"/>
      <c r="H8" s="263"/>
      <c r="I8" s="263"/>
      <c r="J8" s="263"/>
      <c r="K8" s="263"/>
      <c r="L8" s="263"/>
      <c r="M8" s="263"/>
      <c r="N8" s="263"/>
      <c r="O8" s="263" t="s">
        <v>27</v>
      </c>
      <c r="P8" s="267" t="s">
        <v>28</v>
      </c>
      <c r="Q8" s="267"/>
      <c r="R8" s="267"/>
      <c r="S8" s="267" t="s">
        <v>29</v>
      </c>
      <c r="T8" s="267"/>
      <c r="U8" s="267"/>
      <c r="V8" s="267"/>
      <c r="W8" s="263" t="s">
        <v>30</v>
      </c>
      <c r="X8" s="263"/>
      <c r="Y8" s="263"/>
      <c r="Z8" s="263" t="s">
        <v>31</v>
      </c>
      <c r="AA8" s="263" t="s">
        <v>32</v>
      </c>
      <c r="AB8" s="263" t="s">
        <v>33</v>
      </c>
      <c r="AC8" s="263"/>
      <c r="AD8" s="2"/>
    </row>
    <row r="9" spans="1:30" customFormat="1" ht="71.25" thickBot="1">
      <c r="A9" s="263"/>
      <c r="B9" s="263"/>
      <c r="C9" s="263"/>
      <c r="D9" s="263"/>
      <c r="E9" s="263"/>
      <c r="F9" s="263"/>
      <c r="G9" s="263"/>
      <c r="H9" s="263"/>
      <c r="I9" s="263"/>
      <c r="J9" s="263"/>
      <c r="K9" s="263"/>
      <c r="L9" s="263"/>
      <c r="M9" s="263"/>
      <c r="N9" s="263"/>
      <c r="O9" s="263"/>
      <c r="P9" s="11" t="s">
        <v>34</v>
      </c>
      <c r="Q9" s="11" t="s">
        <v>35</v>
      </c>
      <c r="R9" s="11" t="s">
        <v>36</v>
      </c>
      <c r="S9" s="11" t="s">
        <v>37</v>
      </c>
      <c r="T9" s="11" t="s">
        <v>38</v>
      </c>
      <c r="U9" s="11" t="s">
        <v>39</v>
      </c>
      <c r="V9" s="11" t="s">
        <v>40</v>
      </c>
      <c r="W9" s="263"/>
      <c r="X9" s="263"/>
      <c r="Y9" s="263"/>
      <c r="Z9" s="263"/>
      <c r="AA9" s="263"/>
      <c r="AB9" s="263"/>
      <c r="AC9" s="263"/>
      <c r="AD9" s="12">
        <v>4.1666666666666664E-2</v>
      </c>
    </row>
    <row r="10" spans="1:30" customFormat="1">
      <c r="A10" s="13">
        <v>1</v>
      </c>
      <c r="B10" s="14">
        <v>2</v>
      </c>
      <c r="C10" s="14">
        <v>3</v>
      </c>
      <c r="D10" s="14">
        <v>4</v>
      </c>
      <c r="E10" s="14">
        <v>5</v>
      </c>
      <c r="F10" s="14">
        <v>6</v>
      </c>
      <c r="G10" s="14">
        <v>7</v>
      </c>
      <c r="H10" s="14">
        <v>8</v>
      </c>
      <c r="I10" s="14">
        <v>9</v>
      </c>
      <c r="J10" s="14">
        <v>10</v>
      </c>
      <c r="K10" s="14">
        <v>11</v>
      </c>
      <c r="L10" s="14">
        <v>12</v>
      </c>
      <c r="M10" s="14">
        <v>13</v>
      </c>
      <c r="N10" s="14">
        <v>14</v>
      </c>
      <c r="O10" s="14">
        <v>15</v>
      </c>
      <c r="P10" s="14">
        <v>16</v>
      </c>
      <c r="Q10" s="14">
        <v>17</v>
      </c>
      <c r="R10" s="14">
        <v>18</v>
      </c>
      <c r="S10" s="14">
        <v>19</v>
      </c>
      <c r="T10" s="14">
        <v>20</v>
      </c>
      <c r="U10" s="14">
        <v>21</v>
      </c>
      <c r="V10" s="14">
        <v>22</v>
      </c>
      <c r="W10" s="14">
        <v>23</v>
      </c>
      <c r="X10" s="14">
        <v>24</v>
      </c>
      <c r="Y10" s="14">
        <v>25</v>
      </c>
      <c r="Z10" s="14">
        <v>26</v>
      </c>
      <c r="AA10" s="14">
        <v>27</v>
      </c>
      <c r="AB10" s="14">
        <v>28</v>
      </c>
      <c r="AC10" s="14">
        <v>29</v>
      </c>
      <c r="AD10" s="15"/>
    </row>
    <row r="11" spans="1:30" customFormat="1" ht="15.75">
      <c r="A11" s="16">
        <v>3</v>
      </c>
      <c r="B11" s="17" t="s">
        <v>56</v>
      </c>
      <c r="C11" s="18" t="s">
        <v>57</v>
      </c>
      <c r="D11" s="18" t="s">
        <v>58</v>
      </c>
      <c r="E11" s="19" t="s">
        <v>51</v>
      </c>
      <c r="F11" s="20">
        <v>43512.334027777775</v>
      </c>
      <c r="G11" s="20">
        <v>43512.53125</v>
      </c>
      <c r="H11" s="21" t="s">
        <v>45</v>
      </c>
      <c r="I11" s="22">
        <f>(G11-F11)/AD9</f>
        <v>4.7333333333954215</v>
      </c>
      <c r="J11" s="23">
        <v>2</v>
      </c>
      <c r="K11" s="23">
        <v>2</v>
      </c>
      <c r="L11" s="19" t="s">
        <v>59</v>
      </c>
      <c r="M11" s="23">
        <v>0</v>
      </c>
      <c r="N11" s="23">
        <v>0</v>
      </c>
      <c r="O11" s="19">
        <v>42</v>
      </c>
      <c r="P11" s="23">
        <v>0</v>
      </c>
      <c r="Q11" s="23">
        <v>0</v>
      </c>
      <c r="R11" s="19">
        <v>42</v>
      </c>
      <c r="S11" s="23">
        <v>0</v>
      </c>
      <c r="T11" s="23">
        <v>0</v>
      </c>
      <c r="U11" s="23">
        <v>0</v>
      </c>
      <c r="V11" s="19">
        <v>42</v>
      </c>
      <c r="W11" s="23">
        <v>0</v>
      </c>
      <c r="X11" s="19">
        <f>0.065*V11</f>
        <v>2.73</v>
      </c>
      <c r="Y11" s="19"/>
      <c r="Z11" s="30" t="s">
        <v>60</v>
      </c>
      <c r="AA11" s="31" t="s">
        <v>61</v>
      </c>
      <c r="AB11" s="31" t="s">
        <v>62</v>
      </c>
      <c r="AC11" s="32">
        <v>1</v>
      </c>
      <c r="AD11" s="1"/>
    </row>
    <row r="12" spans="1:30" customFormat="1" ht="15.75">
      <c r="A12" s="25">
        <v>4</v>
      </c>
      <c r="B12" s="17" t="s">
        <v>56</v>
      </c>
      <c r="C12" s="18" t="s">
        <v>57</v>
      </c>
      <c r="D12" s="18" t="s">
        <v>63</v>
      </c>
      <c r="E12" s="27" t="s">
        <v>51</v>
      </c>
      <c r="F12" s="20">
        <v>43513.634722222225</v>
      </c>
      <c r="G12" s="20">
        <v>43513.765277777777</v>
      </c>
      <c r="H12" s="21" t="s">
        <v>45</v>
      </c>
      <c r="I12" s="22">
        <f>(G12-F12)/$AD$9</f>
        <v>3.1333333332440816</v>
      </c>
      <c r="J12" s="23">
        <v>2</v>
      </c>
      <c r="K12" s="23">
        <v>2</v>
      </c>
      <c r="L12" s="19" t="s">
        <v>64</v>
      </c>
      <c r="M12" s="23">
        <v>0</v>
      </c>
      <c r="N12" s="23">
        <v>0</v>
      </c>
      <c r="O12" s="19">
        <v>162</v>
      </c>
      <c r="P12" s="23">
        <v>0</v>
      </c>
      <c r="Q12" s="23">
        <v>0</v>
      </c>
      <c r="R12" s="19">
        <v>162</v>
      </c>
      <c r="S12" s="23">
        <v>0</v>
      </c>
      <c r="T12" s="23">
        <v>0</v>
      </c>
      <c r="U12" s="23">
        <v>0</v>
      </c>
      <c r="V12" s="19">
        <v>162</v>
      </c>
      <c r="W12" s="23">
        <v>0</v>
      </c>
      <c r="X12" s="19">
        <f>0.065*V12</f>
        <v>10.530000000000001</v>
      </c>
      <c r="Y12" s="19"/>
      <c r="Z12" s="30" t="s">
        <v>65</v>
      </c>
      <c r="AA12" s="31" t="s">
        <v>61</v>
      </c>
      <c r="AB12" s="31" t="s">
        <v>62</v>
      </c>
      <c r="AC12" s="32">
        <v>1</v>
      </c>
    </row>
    <row r="13" spans="1:30" customFormat="1">
      <c r="A13" s="16">
        <v>5</v>
      </c>
      <c r="B13" s="17" t="s">
        <v>56</v>
      </c>
      <c r="C13" s="18" t="s">
        <v>57</v>
      </c>
      <c r="D13" s="18" t="s">
        <v>66</v>
      </c>
      <c r="E13" s="27" t="s">
        <v>51</v>
      </c>
      <c r="F13" s="20">
        <v>43513.813888888886</v>
      </c>
      <c r="G13" s="20">
        <v>43513.85</v>
      </c>
      <c r="H13" s="21" t="s">
        <v>45</v>
      </c>
      <c r="I13" s="22">
        <f>(G13-F13)/$AD$9</f>
        <v>0.86666666669771075</v>
      </c>
      <c r="J13" s="23">
        <v>2</v>
      </c>
      <c r="K13" s="23">
        <v>2</v>
      </c>
      <c r="L13" s="19" t="s">
        <v>67</v>
      </c>
      <c r="M13" s="23">
        <v>0</v>
      </c>
      <c r="N13" s="23">
        <v>0</v>
      </c>
      <c r="O13" s="19">
        <v>58</v>
      </c>
      <c r="P13" s="23">
        <v>0</v>
      </c>
      <c r="Q13" s="23">
        <v>0</v>
      </c>
      <c r="R13" s="19">
        <v>58</v>
      </c>
      <c r="S13" s="23">
        <v>0</v>
      </c>
      <c r="T13" s="23">
        <v>0</v>
      </c>
      <c r="U13" s="23">
        <v>0</v>
      </c>
      <c r="V13" s="19">
        <v>58</v>
      </c>
      <c r="W13" s="23">
        <v>0</v>
      </c>
      <c r="X13" s="19">
        <f>0.132*V13</f>
        <v>7.6560000000000006</v>
      </c>
      <c r="Y13" s="19"/>
      <c r="Z13" s="30" t="s">
        <v>68</v>
      </c>
      <c r="AA13" s="31" t="s">
        <v>61</v>
      </c>
      <c r="AB13" s="31" t="s">
        <v>62</v>
      </c>
      <c r="AC13" s="32">
        <v>1</v>
      </c>
      <c r="AD13" s="2"/>
    </row>
    <row r="14" spans="1:30" customFormat="1">
      <c r="A14" s="33">
        <v>6</v>
      </c>
      <c r="B14" s="17" t="s">
        <v>56</v>
      </c>
      <c r="C14" s="18" t="s">
        <v>57</v>
      </c>
      <c r="D14" s="18" t="s">
        <v>69</v>
      </c>
      <c r="E14" s="27" t="s">
        <v>51</v>
      </c>
      <c r="F14" s="20">
        <v>43514.418749999997</v>
      </c>
      <c r="G14" s="20">
        <v>43514.5</v>
      </c>
      <c r="H14" s="21" t="s">
        <v>45</v>
      </c>
      <c r="I14" s="22">
        <f>(G14-F14)/$AD$9</f>
        <v>1.9500000000698492</v>
      </c>
      <c r="J14" s="23">
        <v>2</v>
      </c>
      <c r="K14" s="23">
        <v>2</v>
      </c>
      <c r="L14" s="34" t="s">
        <v>70</v>
      </c>
      <c r="M14" s="23">
        <v>0</v>
      </c>
      <c r="N14" s="23">
        <v>0</v>
      </c>
      <c r="O14" s="34">
        <v>49</v>
      </c>
      <c r="P14" s="23">
        <v>0</v>
      </c>
      <c r="Q14" s="23">
        <v>0</v>
      </c>
      <c r="R14" s="19">
        <v>49</v>
      </c>
      <c r="S14" s="23">
        <v>0</v>
      </c>
      <c r="T14" s="23">
        <v>0</v>
      </c>
      <c r="U14" s="23">
        <v>0</v>
      </c>
      <c r="V14" s="19">
        <v>49</v>
      </c>
      <c r="W14" s="23">
        <v>0</v>
      </c>
      <c r="X14" s="19">
        <f>0.065*V14</f>
        <v>3.1850000000000001</v>
      </c>
      <c r="Y14" s="19"/>
      <c r="Z14" s="30" t="s">
        <v>71</v>
      </c>
      <c r="AA14" s="31" t="s">
        <v>61</v>
      </c>
      <c r="AB14" s="31" t="s">
        <v>62</v>
      </c>
      <c r="AC14" s="32">
        <v>1</v>
      </c>
      <c r="AD14" s="2"/>
    </row>
    <row r="15" spans="1:30">
      <c r="A15" s="35">
        <v>7</v>
      </c>
      <c r="B15" s="26" t="s">
        <v>56</v>
      </c>
      <c r="C15" s="18" t="s">
        <v>42</v>
      </c>
      <c r="D15" s="18" t="s">
        <v>72</v>
      </c>
      <c r="E15" s="19" t="s">
        <v>44</v>
      </c>
      <c r="F15" s="20">
        <v>43517.293055555558</v>
      </c>
      <c r="G15" s="20">
        <v>43517.563888888886</v>
      </c>
      <c r="H15" s="21" t="s">
        <v>45</v>
      </c>
      <c r="I15" s="22">
        <f>(G15-F15)/$AD$9</f>
        <v>6.4999999998835847</v>
      </c>
      <c r="J15" s="23">
        <v>2</v>
      </c>
      <c r="K15" s="36">
        <v>2</v>
      </c>
      <c r="L15" s="37" t="s">
        <v>73</v>
      </c>
      <c r="M15" s="38">
        <v>0</v>
      </c>
      <c r="N15" s="36">
        <v>0</v>
      </c>
      <c r="O15" s="39">
        <v>77</v>
      </c>
      <c r="P15" s="38">
        <v>0</v>
      </c>
      <c r="Q15" s="23">
        <v>0</v>
      </c>
      <c r="R15" s="39">
        <v>77</v>
      </c>
      <c r="S15" s="23">
        <v>0</v>
      </c>
      <c r="T15" s="23">
        <v>0</v>
      </c>
      <c r="U15" s="23">
        <v>0</v>
      </c>
      <c r="V15" s="39">
        <v>77</v>
      </c>
      <c r="W15" s="23">
        <v>0</v>
      </c>
      <c r="X15" s="19">
        <f>0.065*V15+32</f>
        <v>37.005000000000003</v>
      </c>
      <c r="Y15" s="19"/>
      <c r="Z15" s="30" t="s">
        <v>74</v>
      </c>
      <c r="AA15" s="39" t="s">
        <v>75</v>
      </c>
      <c r="AB15" s="31" t="s">
        <v>76</v>
      </c>
      <c r="AC15" s="19">
        <v>0</v>
      </c>
    </row>
  </sheetData>
  <mergeCells count="31"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M7:M9"/>
    <mergeCell ref="N7:N9"/>
    <mergeCell ref="O7:W7"/>
    <mergeCell ref="X7:X9"/>
    <mergeCell ref="O8:O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P8:R8"/>
    <mergeCell ref="S8:V8"/>
    <mergeCell ref="W8:W9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D16"/>
  <sheetViews>
    <sheetView topLeftCell="A4" workbookViewId="0">
      <selection sqref="A1:Q1"/>
    </sheetView>
  </sheetViews>
  <sheetFormatPr defaultRowHeight="16.5"/>
  <cols>
    <col min="1" max="1" width="9.140625" style="2" customWidth="1"/>
    <col min="2" max="2" width="18.28515625" style="2" customWidth="1"/>
    <col min="3" max="3" width="9.140625" style="2" customWidth="1"/>
    <col min="4" max="4" width="47.28515625" style="2" customWidth="1"/>
    <col min="5" max="5" width="9.140625" style="2" customWidth="1"/>
    <col min="6" max="6" width="18.28515625" style="2" customWidth="1"/>
    <col min="7" max="7" width="16.140625" style="2" customWidth="1"/>
    <col min="8" max="11" width="9.140625" style="2" customWidth="1"/>
    <col min="12" max="12" width="16.28515625" style="2" customWidth="1"/>
    <col min="13" max="25" width="9.140625" style="2" customWidth="1"/>
    <col min="26" max="26" width="15" style="2" customWidth="1"/>
    <col min="27" max="27" width="9.140625" style="2" customWidth="1"/>
    <col min="28" max="16384" width="9.140625" style="2"/>
  </cols>
  <sheetData>
    <row r="1" spans="1:30" customFormat="1">
      <c r="A1" s="264"/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customForma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 t="s">
        <v>1</v>
      </c>
      <c r="R2" s="2" t="s">
        <v>2</v>
      </c>
      <c r="S2" s="4">
        <v>2019</v>
      </c>
      <c r="T2" t="s">
        <v>3</v>
      </c>
      <c r="U2" s="2"/>
      <c r="V2" s="2"/>
      <c r="W2" s="2"/>
      <c r="X2" s="2"/>
      <c r="Y2" s="5"/>
      <c r="Z2" s="5"/>
      <c r="AA2" s="5"/>
      <c r="AB2" s="5"/>
      <c r="AC2" s="5"/>
      <c r="AD2" s="2"/>
    </row>
    <row r="3" spans="1:30" customFormat="1">
      <c r="A3" s="265" t="s">
        <v>4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"/>
      <c r="X3" s="2"/>
      <c r="Y3" s="5"/>
      <c r="Z3" s="5"/>
      <c r="AA3" s="5"/>
      <c r="AB3" s="5"/>
      <c r="AC3" s="5"/>
      <c r="AD3" s="2"/>
    </row>
    <row r="4" spans="1:30" customFormat="1">
      <c r="A4" s="266" t="s">
        <v>5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6"/>
      <c r="X4" s="6"/>
      <c r="Y4" s="6"/>
      <c r="Z4" s="6"/>
      <c r="AA4" s="6"/>
      <c r="AB4" s="6"/>
      <c r="AC4" s="6"/>
      <c r="AD4" s="2"/>
    </row>
    <row r="5" spans="1:30" s="10" customFormat="1" ht="27.75" customHeight="1" thickBot="1">
      <c r="A5" s="7"/>
      <c r="B5" s="7"/>
      <c r="C5" s="7"/>
      <c r="D5" s="7"/>
      <c r="E5" s="7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9"/>
      <c r="V5" s="9"/>
      <c r="W5" s="9"/>
      <c r="X5" s="9"/>
      <c r="Y5" s="9"/>
      <c r="Z5" s="9"/>
      <c r="AA5" s="9"/>
      <c r="AB5" s="9"/>
      <c r="AC5" s="9"/>
    </row>
    <row r="6" spans="1:30" customFormat="1" ht="32.25" customHeight="1" thickBot="1">
      <c r="A6" s="267" t="s">
        <v>6</v>
      </c>
      <c r="B6" s="267"/>
      <c r="C6" s="267"/>
      <c r="D6" s="267"/>
      <c r="E6" s="267"/>
      <c r="F6" s="267"/>
      <c r="G6" s="267"/>
      <c r="H6" s="267"/>
      <c r="I6" s="267"/>
      <c r="J6" s="263" t="s">
        <v>7</v>
      </c>
      <c r="K6" s="263" t="s">
        <v>8</v>
      </c>
      <c r="L6" s="267" t="s">
        <v>9</v>
      </c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3" t="s">
        <v>10</v>
      </c>
      <c r="Z6" s="267" t="s">
        <v>11</v>
      </c>
      <c r="AA6" s="267"/>
      <c r="AB6" s="267"/>
      <c r="AC6" s="263" t="s">
        <v>12</v>
      </c>
      <c r="AD6" s="2"/>
    </row>
    <row r="7" spans="1:30" customFormat="1" ht="171.75" customHeight="1" thickBot="1">
      <c r="A7" s="263" t="s">
        <v>13</v>
      </c>
      <c r="B7" s="263" t="s">
        <v>14</v>
      </c>
      <c r="C7" s="263" t="s">
        <v>15</v>
      </c>
      <c r="D7" s="263" t="s">
        <v>16</v>
      </c>
      <c r="E7" s="263" t="s">
        <v>17</v>
      </c>
      <c r="F7" s="263" t="s">
        <v>18</v>
      </c>
      <c r="G7" s="263" t="s">
        <v>19</v>
      </c>
      <c r="H7" s="263" t="s">
        <v>20</v>
      </c>
      <c r="I7" s="263" t="s">
        <v>21</v>
      </c>
      <c r="J7" s="263"/>
      <c r="K7" s="263"/>
      <c r="L7" s="263" t="s">
        <v>22</v>
      </c>
      <c r="M7" s="263" t="s">
        <v>23</v>
      </c>
      <c r="N7" s="263" t="s">
        <v>24</v>
      </c>
      <c r="O7" s="267" t="s">
        <v>25</v>
      </c>
      <c r="P7" s="267"/>
      <c r="Q7" s="267"/>
      <c r="R7" s="267"/>
      <c r="S7" s="267"/>
      <c r="T7" s="267"/>
      <c r="U7" s="267"/>
      <c r="V7" s="267"/>
      <c r="W7" s="267"/>
      <c r="X7" s="263" t="s">
        <v>26</v>
      </c>
      <c r="Y7" s="263"/>
      <c r="Z7" s="267"/>
      <c r="AA7" s="267"/>
      <c r="AB7" s="267"/>
      <c r="AC7" s="263"/>
      <c r="AD7" s="2"/>
    </row>
    <row r="8" spans="1:30" customFormat="1" ht="63.75" customHeight="1" thickBot="1">
      <c r="A8" s="263"/>
      <c r="B8" s="263"/>
      <c r="C8" s="263"/>
      <c r="D8" s="263"/>
      <c r="E8" s="263"/>
      <c r="F8" s="263"/>
      <c r="G8" s="263"/>
      <c r="H8" s="263"/>
      <c r="I8" s="263"/>
      <c r="J8" s="263"/>
      <c r="K8" s="263"/>
      <c r="L8" s="263"/>
      <c r="M8" s="263"/>
      <c r="N8" s="263"/>
      <c r="O8" s="263" t="s">
        <v>27</v>
      </c>
      <c r="P8" s="267" t="s">
        <v>28</v>
      </c>
      <c r="Q8" s="267"/>
      <c r="R8" s="267"/>
      <c r="S8" s="267" t="s">
        <v>29</v>
      </c>
      <c r="T8" s="267"/>
      <c r="U8" s="267"/>
      <c r="V8" s="267"/>
      <c r="W8" s="263" t="s">
        <v>30</v>
      </c>
      <c r="X8" s="263"/>
      <c r="Y8" s="263"/>
      <c r="Z8" s="263" t="s">
        <v>31</v>
      </c>
      <c r="AA8" s="263" t="s">
        <v>32</v>
      </c>
      <c r="AB8" s="263" t="s">
        <v>33</v>
      </c>
      <c r="AC8" s="263"/>
      <c r="AD8" s="2"/>
    </row>
    <row r="9" spans="1:30" customFormat="1" ht="71.25" thickBot="1">
      <c r="A9" s="263"/>
      <c r="B9" s="263"/>
      <c r="C9" s="263"/>
      <c r="D9" s="263"/>
      <c r="E9" s="263"/>
      <c r="F9" s="263"/>
      <c r="G9" s="263"/>
      <c r="H9" s="263"/>
      <c r="I9" s="263"/>
      <c r="J9" s="263"/>
      <c r="K9" s="263"/>
      <c r="L9" s="263"/>
      <c r="M9" s="263"/>
      <c r="N9" s="263"/>
      <c r="O9" s="263"/>
      <c r="P9" s="11" t="s">
        <v>34</v>
      </c>
      <c r="Q9" s="11" t="s">
        <v>35</v>
      </c>
      <c r="R9" s="11" t="s">
        <v>36</v>
      </c>
      <c r="S9" s="11" t="s">
        <v>37</v>
      </c>
      <c r="T9" s="11" t="s">
        <v>38</v>
      </c>
      <c r="U9" s="11" t="s">
        <v>39</v>
      </c>
      <c r="V9" s="11" t="s">
        <v>40</v>
      </c>
      <c r="W9" s="263"/>
      <c r="X9" s="263"/>
      <c r="Y9" s="263"/>
      <c r="Z9" s="263"/>
      <c r="AA9" s="263"/>
      <c r="AB9" s="263"/>
      <c r="AC9" s="263"/>
      <c r="AD9" s="12">
        <v>4.1666666666666664E-2</v>
      </c>
    </row>
    <row r="10" spans="1:30" customFormat="1">
      <c r="A10" s="13">
        <v>1</v>
      </c>
      <c r="B10" s="14">
        <v>2</v>
      </c>
      <c r="C10" s="14">
        <v>3</v>
      </c>
      <c r="D10" s="14">
        <v>4</v>
      </c>
      <c r="E10" s="14">
        <v>5</v>
      </c>
      <c r="F10" s="14">
        <v>6</v>
      </c>
      <c r="G10" s="14">
        <v>7</v>
      </c>
      <c r="H10" s="14">
        <v>8</v>
      </c>
      <c r="I10" s="14">
        <v>9</v>
      </c>
      <c r="J10" s="14">
        <v>10</v>
      </c>
      <c r="K10" s="14">
        <v>11</v>
      </c>
      <c r="L10" s="14">
        <v>12</v>
      </c>
      <c r="M10" s="14">
        <v>13</v>
      </c>
      <c r="N10" s="14">
        <v>14</v>
      </c>
      <c r="O10" s="14">
        <v>15</v>
      </c>
      <c r="P10" s="14">
        <v>16</v>
      </c>
      <c r="Q10" s="14">
        <v>17</v>
      </c>
      <c r="R10" s="14">
        <v>18</v>
      </c>
      <c r="S10" s="14">
        <v>19</v>
      </c>
      <c r="T10" s="14">
        <v>20</v>
      </c>
      <c r="U10" s="14">
        <v>21</v>
      </c>
      <c r="V10" s="14">
        <v>22</v>
      </c>
      <c r="W10" s="14">
        <v>23</v>
      </c>
      <c r="X10" s="14">
        <v>24</v>
      </c>
      <c r="Y10" s="14">
        <v>25</v>
      </c>
      <c r="Z10" s="14">
        <v>26</v>
      </c>
      <c r="AA10" s="14">
        <v>27</v>
      </c>
      <c r="AB10" s="14">
        <v>28</v>
      </c>
      <c r="AC10" s="14">
        <v>29</v>
      </c>
      <c r="AD10" s="15"/>
    </row>
    <row r="11" spans="1:30" customFormat="1" ht="15.75">
      <c r="A11" s="16">
        <v>3</v>
      </c>
      <c r="B11" s="17" t="s">
        <v>56</v>
      </c>
      <c r="C11" s="18" t="s">
        <v>57</v>
      </c>
      <c r="D11" s="18" t="s">
        <v>58</v>
      </c>
      <c r="E11" s="19" t="s">
        <v>51</v>
      </c>
      <c r="F11" s="20">
        <v>43512.334027777775</v>
      </c>
      <c r="G11" s="20">
        <v>43512.53125</v>
      </c>
      <c r="H11" s="21" t="s">
        <v>45</v>
      </c>
      <c r="I11" s="22">
        <f>(G11-F11)/AD9</f>
        <v>4.7333333333954215</v>
      </c>
      <c r="J11" s="23">
        <v>2</v>
      </c>
      <c r="K11" s="23">
        <v>2</v>
      </c>
      <c r="L11" s="19" t="s">
        <v>59</v>
      </c>
      <c r="M11" s="23">
        <v>0</v>
      </c>
      <c r="N11" s="23">
        <v>0</v>
      </c>
      <c r="O11" s="19">
        <v>42</v>
      </c>
      <c r="P11" s="23">
        <v>0</v>
      </c>
      <c r="Q11" s="23">
        <v>0</v>
      </c>
      <c r="R11" s="19">
        <v>42</v>
      </c>
      <c r="S11" s="23">
        <v>0</v>
      </c>
      <c r="T11" s="23">
        <v>0</v>
      </c>
      <c r="U11" s="23">
        <v>0</v>
      </c>
      <c r="V11" s="19">
        <v>42</v>
      </c>
      <c r="W11" s="23">
        <v>0</v>
      </c>
      <c r="X11" s="19">
        <f>0.065*V11</f>
        <v>2.73</v>
      </c>
      <c r="Y11" s="19"/>
      <c r="Z11" s="30" t="s">
        <v>60</v>
      </c>
      <c r="AA11" s="31" t="s">
        <v>61</v>
      </c>
      <c r="AB11" s="31" t="s">
        <v>62</v>
      </c>
      <c r="AC11" s="32">
        <v>1</v>
      </c>
      <c r="AD11" s="1"/>
    </row>
    <row r="12" spans="1:30" customFormat="1" ht="15.75">
      <c r="A12" s="25">
        <v>4</v>
      </c>
      <c r="B12" s="17" t="s">
        <v>56</v>
      </c>
      <c r="C12" s="18" t="s">
        <v>57</v>
      </c>
      <c r="D12" s="18" t="s">
        <v>63</v>
      </c>
      <c r="E12" s="27" t="s">
        <v>51</v>
      </c>
      <c r="F12" s="20">
        <v>43513.634722222225</v>
      </c>
      <c r="G12" s="20">
        <v>43513.765277777777</v>
      </c>
      <c r="H12" s="21" t="s">
        <v>45</v>
      </c>
      <c r="I12" s="22">
        <f>(G12-F12)/$AD$9</f>
        <v>3.1333333332440816</v>
      </c>
      <c r="J12" s="23">
        <v>2</v>
      </c>
      <c r="K12" s="23">
        <v>2</v>
      </c>
      <c r="L12" s="19" t="s">
        <v>64</v>
      </c>
      <c r="M12" s="23">
        <v>0</v>
      </c>
      <c r="N12" s="23">
        <v>0</v>
      </c>
      <c r="O12" s="19">
        <v>162</v>
      </c>
      <c r="P12" s="23">
        <v>0</v>
      </c>
      <c r="Q12" s="23">
        <v>0</v>
      </c>
      <c r="R12" s="19">
        <v>162</v>
      </c>
      <c r="S12" s="23">
        <v>0</v>
      </c>
      <c r="T12" s="23">
        <v>0</v>
      </c>
      <c r="U12" s="23">
        <v>0</v>
      </c>
      <c r="V12" s="19">
        <v>162</v>
      </c>
      <c r="W12" s="23">
        <v>0</v>
      </c>
      <c r="X12" s="19">
        <f>0.065*V12</f>
        <v>10.530000000000001</v>
      </c>
      <c r="Y12" s="19"/>
      <c r="Z12" s="30" t="s">
        <v>65</v>
      </c>
      <c r="AA12" s="31" t="s">
        <v>61</v>
      </c>
      <c r="AB12" s="31" t="s">
        <v>62</v>
      </c>
      <c r="AC12" s="32">
        <v>1</v>
      </c>
    </row>
    <row r="13" spans="1:30" customFormat="1">
      <c r="A13" s="16">
        <v>5</v>
      </c>
      <c r="B13" s="17" t="s">
        <v>56</v>
      </c>
      <c r="C13" s="18" t="s">
        <v>57</v>
      </c>
      <c r="D13" s="18" t="s">
        <v>66</v>
      </c>
      <c r="E13" s="27" t="s">
        <v>51</v>
      </c>
      <c r="F13" s="20">
        <v>43513.813888888886</v>
      </c>
      <c r="G13" s="20">
        <v>43513.85</v>
      </c>
      <c r="H13" s="21" t="s">
        <v>45</v>
      </c>
      <c r="I13" s="22">
        <f>(G13-F13)/$AD$9</f>
        <v>0.86666666669771075</v>
      </c>
      <c r="J13" s="23">
        <v>2</v>
      </c>
      <c r="K13" s="23">
        <v>2</v>
      </c>
      <c r="L13" s="19" t="s">
        <v>67</v>
      </c>
      <c r="M13" s="23">
        <v>0</v>
      </c>
      <c r="N13" s="23">
        <v>0</v>
      </c>
      <c r="O13" s="19">
        <v>58</v>
      </c>
      <c r="P13" s="23">
        <v>0</v>
      </c>
      <c r="Q13" s="23">
        <v>0</v>
      </c>
      <c r="R13" s="19">
        <v>58</v>
      </c>
      <c r="S13" s="23">
        <v>0</v>
      </c>
      <c r="T13" s="23">
        <v>0</v>
      </c>
      <c r="U13" s="23">
        <v>0</v>
      </c>
      <c r="V13" s="19">
        <v>58</v>
      </c>
      <c r="W13" s="23">
        <v>0</v>
      </c>
      <c r="X13" s="19">
        <f>0.132*V13</f>
        <v>7.6560000000000006</v>
      </c>
      <c r="Y13" s="19"/>
      <c r="Z13" s="30" t="s">
        <v>68</v>
      </c>
      <c r="AA13" s="31" t="s">
        <v>61</v>
      </c>
      <c r="AB13" s="31" t="s">
        <v>62</v>
      </c>
      <c r="AC13" s="32">
        <v>1</v>
      </c>
      <c r="AD13" s="2"/>
    </row>
    <row r="14" spans="1:30" customFormat="1">
      <c r="A14" s="33">
        <v>6</v>
      </c>
      <c r="B14" s="17" t="s">
        <v>56</v>
      </c>
      <c r="C14" s="18" t="s">
        <v>57</v>
      </c>
      <c r="D14" s="18" t="s">
        <v>69</v>
      </c>
      <c r="E14" s="27" t="s">
        <v>51</v>
      </c>
      <c r="F14" s="20">
        <v>43514.418749999997</v>
      </c>
      <c r="G14" s="20">
        <v>43514.5</v>
      </c>
      <c r="H14" s="21" t="s">
        <v>45</v>
      </c>
      <c r="I14" s="22">
        <f>(G14-F14)/$AD$9</f>
        <v>1.9500000000698492</v>
      </c>
      <c r="J14" s="23">
        <v>2</v>
      </c>
      <c r="K14" s="23">
        <v>2</v>
      </c>
      <c r="L14" s="34" t="s">
        <v>70</v>
      </c>
      <c r="M14" s="23">
        <v>0</v>
      </c>
      <c r="N14" s="23">
        <v>0</v>
      </c>
      <c r="O14" s="34">
        <v>49</v>
      </c>
      <c r="P14" s="23">
        <v>0</v>
      </c>
      <c r="Q14" s="23">
        <v>0</v>
      </c>
      <c r="R14" s="19">
        <v>49</v>
      </c>
      <c r="S14" s="23">
        <v>0</v>
      </c>
      <c r="T14" s="23">
        <v>0</v>
      </c>
      <c r="U14" s="23">
        <v>0</v>
      </c>
      <c r="V14" s="19">
        <v>49</v>
      </c>
      <c r="W14" s="23">
        <v>0</v>
      </c>
      <c r="X14" s="19">
        <f>0.065*V14</f>
        <v>3.1850000000000001</v>
      </c>
      <c r="Y14" s="19"/>
      <c r="Z14" s="30" t="s">
        <v>71</v>
      </c>
      <c r="AA14" s="31" t="s">
        <v>61</v>
      </c>
      <c r="AB14" s="31" t="s">
        <v>62</v>
      </c>
      <c r="AC14" s="32">
        <v>1</v>
      </c>
      <c r="AD14" s="2"/>
    </row>
    <row r="15" spans="1:30">
      <c r="A15" s="16">
        <v>7</v>
      </c>
      <c r="B15" s="40" t="s">
        <v>56</v>
      </c>
      <c r="C15" s="41" t="s">
        <v>42</v>
      </c>
      <c r="D15" s="41" t="s">
        <v>72</v>
      </c>
      <c r="E15" s="34" t="s">
        <v>44</v>
      </c>
      <c r="F15" s="42">
        <v>43517.293055555558</v>
      </c>
      <c r="G15" s="42">
        <v>43517.563888888886</v>
      </c>
      <c r="H15" s="43" t="s">
        <v>45</v>
      </c>
      <c r="I15" s="44">
        <f>(G15-F15)/$AD$9</f>
        <v>6.4999999998835847</v>
      </c>
      <c r="J15" s="45">
        <v>2</v>
      </c>
      <c r="K15" s="46">
        <v>2</v>
      </c>
      <c r="L15" s="47" t="s">
        <v>73</v>
      </c>
      <c r="M15" s="48">
        <v>0</v>
      </c>
      <c r="N15" s="46">
        <v>0</v>
      </c>
      <c r="O15" s="49">
        <v>77</v>
      </c>
      <c r="P15" s="48">
        <v>0</v>
      </c>
      <c r="Q15" s="45">
        <v>0</v>
      </c>
      <c r="R15" s="49">
        <v>77</v>
      </c>
      <c r="S15" s="45">
        <v>0</v>
      </c>
      <c r="T15" s="45">
        <v>0</v>
      </c>
      <c r="U15" s="45">
        <v>0</v>
      </c>
      <c r="V15" s="49">
        <v>77</v>
      </c>
      <c r="W15" s="45">
        <v>0</v>
      </c>
      <c r="X15" s="34">
        <f>0.065*V15+32</f>
        <v>37.005000000000003</v>
      </c>
      <c r="Y15" s="34"/>
      <c r="Z15" s="50" t="s">
        <v>74</v>
      </c>
      <c r="AA15" s="49" t="s">
        <v>75</v>
      </c>
      <c r="AB15" s="51" t="s">
        <v>76</v>
      </c>
      <c r="AC15" s="34">
        <v>0</v>
      </c>
    </row>
    <row r="16" spans="1:30">
      <c r="A16" s="25">
        <v>8</v>
      </c>
      <c r="B16" s="17" t="s">
        <v>56</v>
      </c>
      <c r="C16" s="18" t="s">
        <v>42</v>
      </c>
      <c r="D16" s="18" t="s">
        <v>77</v>
      </c>
      <c r="E16" s="39" t="s">
        <v>44</v>
      </c>
      <c r="F16" s="20">
        <v>43541.459722222222</v>
      </c>
      <c r="G16" s="20">
        <v>43541.612500000003</v>
      </c>
      <c r="H16" s="21" t="s">
        <v>45</v>
      </c>
      <c r="I16" s="22">
        <f>(G16-F16)/$AD$9</f>
        <v>3.6666666667442769</v>
      </c>
      <c r="J16" s="23">
        <v>2</v>
      </c>
      <c r="K16" s="23">
        <v>2</v>
      </c>
      <c r="L16" s="37" t="s">
        <v>78</v>
      </c>
      <c r="M16" s="39">
        <v>0</v>
      </c>
      <c r="N16" s="39">
        <v>0</v>
      </c>
      <c r="O16" s="39">
        <v>495</v>
      </c>
      <c r="P16" s="39">
        <v>0</v>
      </c>
      <c r="Q16" s="39">
        <v>0</v>
      </c>
      <c r="R16" s="39">
        <v>495</v>
      </c>
      <c r="S16" s="39">
        <v>0</v>
      </c>
      <c r="T16" s="39">
        <v>0</v>
      </c>
      <c r="U16" s="39">
        <v>0</v>
      </c>
      <c r="V16" s="39">
        <v>495</v>
      </c>
      <c r="W16" s="39">
        <v>0</v>
      </c>
      <c r="X16" s="19">
        <f>0.065*V16-5+24</f>
        <v>51.175000000000004</v>
      </c>
      <c r="Y16" s="39"/>
      <c r="Z16" s="18" t="s">
        <v>79</v>
      </c>
      <c r="AA16" s="31" t="s">
        <v>80</v>
      </c>
      <c r="AB16" s="31" t="s">
        <v>76</v>
      </c>
      <c r="AC16" s="39">
        <v>1</v>
      </c>
    </row>
  </sheetData>
  <mergeCells count="31"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M7:M9"/>
    <mergeCell ref="N7:N9"/>
    <mergeCell ref="O7:W7"/>
    <mergeCell ref="X7:X9"/>
    <mergeCell ref="O8:O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P8:R8"/>
    <mergeCell ref="S8:V8"/>
    <mergeCell ref="W8:W9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D16"/>
  <sheetViews>
    <sheetView topLeftCell="L7" workbookViewId="0">
      <selection activeCell="X16" sqref="X16"/>
    </sheetView>
  </sheetViews>
  <sheetFormatPr defaultRowHeight="16.5"/>
  <cols>
    <col min="1" max="1" width="9.140625" style="2" customWidth="1"/>
    <col min="2" max="2" width="18.28515625" style="2" customWidth="1"/>
    <col min="3" max="3" width="9.140625" style="2" customWidth="1"/>
    <col min="4" max="4" width="47.28515625" style="2" customWidth="1"/>
    <col min="5" max="5" width="9.140625" style="2" customWidth="1"/>
    <col min="6" max="6" width="18.28515625" style="2" customWidth="1"/>
    <col min="7" max="7" width="16.140625" style="2" customWidth="1"/>
    <col min="8" max="11" width="9.140625" style="2" customWidth="1"/>
    <col min="12" max="12" width="16.28515625" style="2" customWidth="1"/>
    <col min="13" max="23" width="9.140625" style="2" customWidth="1"/>
    <col min="24" max="24" width="13.42578125" style="2" customWidth="1"/>
    <col min="25" max="25" width="9.140625" style="2" customWidth="1"/>
    <col min="26" max="26" width="15" style="2" customWidth="1"/>
    <col min="27" max="27" width="9.140625" style="2" customWidth="1"/>
    <col min="28" max="16384" width="9.140625" style="2"/>
  </cols>
  <sheetData>
    <row r="1" spans="1:30" customFormat="1">
      <c r="A1" s="264"/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customForma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 t="s">
        <v>1</v>
      </c>
      <c r="R2" s="2" t="s">
        <v>2</v>
      </c>
      <c r="S2" s="4">
        <v>2019</v>
      </c>
      <c r="T2" t="s">
        <v>3</v>
      </c>
      <c r="U2" s="2"/>
      <c r="V2" s="2"/>
      <c r="W2" s="2"/>
      <c r="X2" s="2"/>
      <c r="Y2" s="5"/>
      <c r="Z2" s="5"/>
      <c r="AA2" s="5"/>
      <c r="AB2" s="5"/>
      <c r="AC2" s="5"/>
      <c r="AD2" s="2"/>
    </row>
    <row r="3" spans="1:30" customFormat="1">
      <c r="A3" s="265" t="s">
        <v>4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"/>
      <c r="X3" s="2"/>
      <c r="Y3" s="5"/>
      <c r="Z3" s="5"/>
      <c r="AA3" s="5"/>
      <c r="AB3" s="5"/>
      <c r="AC3" s="5"/>
      <c r="AD3" s="2"/>
    </row>
    <row r="4" spans="1:30" customFormat="1">
      <c r="A4" s="266" t="s">
        <v>5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6"/>
      <c r="X4" s="6"/>
      <c r="Y4" s="6"/>
      <c r="Z4" s="6"/>
      <c r="AA4" s="6"/>
      <c r="AB4" s="6"/>
      <c r="AC4" s="6"/>
      <c r="AD4" s="2"/>
    </row>
    <row r="5" spans="1:30" s="10" customFormat="1" ht="27.75" customHeight="1" thickBot="1">
      <c r="A5" s="7"/>
      <c r="B5" s="7"/>
      <c r="C5" s="7"/>
      <c r="D5" s="7"/>
      <c r="E5" s="7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9"/>
      <c r="V5" s="9"/>
      <c r="W5" s="9"/>
      <c r="X5" s="9"/>
      <c r="Y5" s="9"/>
      <c r="Z5" s="9"/>
      <c r="AA5" s="9"/>
      <c r="AB5" s="9"/>
      <c r="AC5" s="9"/>
    </row>
    <row r="6" spans="1:30" customFormat="1" ht="32.25" customHeight="1" thickBot="1">
      <c r="A6" s="267" t="s">
        <v>6</v>
      </c>
      <c r="B6" s="267"/>
      <c r="C6" s="267"/>
      <c r="D6" s="267"/>
      <c r="E6" s="267"/>
      <c r="F6" s="267"/>
      <c r="G6" s="267"/>
      <c r="H6" s="267"/>
      <c r="I6" s="267"/>
      <c r="J6" s="263" t="s">
        <v>7</v>
      </c>
      <c r="K6" s="263" t="s">
        <v>8</v>
      </c>
      <c r="L6" s="267" t="s">
        <v>9</v>
      </c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3" t="s">
        <v>10</v>
      </c>
      <c r="Z6" s="267" t="s">
        <v>11</v>
      </c>
      <c r="AA6" s="267"/>
      <c r="AB6" s="267"/>
      <c r="AC6" s="263" t="s">
        <v>12</v>
      </c>
      <c r="AD6" s="2"/>
    </row>
    <row r="7" spans="1:30" customFormat="1" ht="171.75" customHeight="1" thickBot="1">
      <c r="A7" s="263" t="s">
        <v>13</v>
      </c>
      <c r="B7" s="263" t="s">
        <v>14</v>
      </c>
      <c r="C7" s="263" t="s">
        <v>15</v>
      </c>
      <c r="D7" s="263" t="s">
        <v>16</v>
      </c>
      <c r="E7" s="263" t="s">
        <v>17</v>
      </c>
      <c r="F7" s="263" t="s">
        <v>18</v>
      </c>
      <c r="G7" s="263" t="s">
        <v>19</v>
      </c>
      <c r="H7" s="263" t="s">
        <v>20</v>
      </c>
      <c r="I7" s="263" t="s">
        <v>21</v>
      </c>
      <c r="J7" s="263"/>
      <c r="K7" s="263"/>
      <c r="L7" s="263" t="s">
        <v>22</v>
      </c>
      <c r="M7" s="263" t="s">
        <v>23</v>
      </c>
      <c r="N7" s="263" t="s">
        <v>24</v>
      </c>
      <c r="O7" s="267" t="s">
        <v>25</v>
      </c>
      <c r="P7" s="267"/>
      <c r="Q7" s="267"/>
      <c r="R7" s="267"/>
      <c r="S7" s="267"/>
      <c r="T7" s="267"/>
      <c r="U7" s="267"/>
      <c r="V7" s="267"/>
      <c r="W7" s="267"/>
      <c r="X7" s="263" t="s">
        <v>26</v>
      </c>
      <c r="Y7" s="263"/>
      <c r="Z7" s="267"/>
      <c r="AA7" s="267"/>
      <c r="AB7" s="267"/>
      <c r="AC7" s="263"/>
      <c r="AD7" s="2"/>
    </row>
    <row r="8" spans="1:30" customFormat="1" ht="63.75" customHeight="1" thickBot="1">
      <c r="A8" s="263"/>
      <c r="B8" s="263"/>
      <c r="C8" s="263"/>
      <c r="D8" s="263"/>
      <c r="E8" s="263"/>
      <c r="F8" s="263"/>
      <c r="G8" s="263"/>
      <c r="H8" s="263"/>
      <c r="I8" s="263"/>
      <c r="J8" s="263"/>
      <c r="K8" s="263"/>
      <c r="L8" s="263"/>
      <c r="M8" s="263"/>
      <c r="N8" s="263"/>
      <c r="O8" s="263" t="s">
        <v>27</v>
      </c>
      <c r="P8" s="267" t="s">
        <v>28</v>
      </c>
      <c r="Q8" s="267"/>
      <c r="R8" s="267"/>
      <c r="S8" s="267" t="s">
        <v>29</v>
      </c>
      <c r="T8" s="267"/>
      <c r="U8" s="267"/>
      <c r="V8" s="267"/>
      <c r="W8" s="263" t="s">
        <v>30</v>
      </c>
      <c r="X8" s="263"/>
      <c r="Y8" s="263"/>
      <c r="Z8" s="263" t="s">
        <v>31</v>
      </c>
      <c r="AA8" s="263" t="s">
        <v>32</v>
      </c>
      <c r="AB8" s="263" t="s">
        <v>33</v>
      </c>
      <c r="AC8" s="263"/>
      <c r="AD8" s="2"/>
    </row>
    <row r="9" spans="1:30" customFormat="1" ht="71.25" thickBot="1">
      <c r="A9" s="263"/>
      <c r="B9" s="263"/>
      <c r="C9" s="263"/>
      <c r="D9" s="263"/>
      <c r="E9" s="263"/>
      <c r="F9" s="263"/>
      <c r="G9" s="263"/>
      <c r="H9" s="263"/>
      <c r="I9" s="263"/>
      <c r="J9" s="263"/>
      <c r="K9" s="263"/>
      <c r="L9" s="263"/>
      <c r="M9" s="263"/>
      <c r="N9" s="263"/>
      <c r="O9" s="263"/>
      <c r="P9" s="11" t="s">
        <v>34</v>
      </c>
      <c r="Q9" s="11" t="s">
        <v>35</v>
      </c>
      <c r="R9" s="11" t="s">
        <v>36</v>
      </c>
      <c r="S9" s="11" t="s">
        <v>37</v>
      </c>
      <c r="T9" s="11" t="s">
        <v>38</v>
      </c>
      <c r="U9" s="11" t="s">
        <v>39</v>
      </c>
      <c r="V9" s="11" t="s">
        <v>40</v>
      </c>
      <c r="W9" s="263"/>
      <c r="X9" s="263"/>
      <c r="Y9" s="263"/>
      <c r="Z9" s="263"/>
      <c r="AA9" s="263"/>
      <c r="AB9" s="263"/>
      <c r="AC9" s="263"/>
      <c r="AD9" s="12">
        <v>4.1666666666666664E-2</v>
      </c>
    </row>
    <row r="10" spans="1:30" customFormat="1">
      <c r="A10" s="13">
        <v>1</v>
      </c>
      <c r="B10" s="14">
        <v>2</v>
      </c>
      <c r="C10" s="14">
        <v>3</v>
      </c>
      <c r="D10" s="14">
        <v>4</v>
      </c>
      <c r="E10" s="14">
        <v>5</v>
      </c>
      <c r="F10" s="14">
        <v>6</v>
      </c>
      <c r="G10" s="14">
        <v>7</v>
      </c>
      <c r="H10" s="14">
        <v>8</v>
      </c>
      <c r="I10" s="14">
        <v>9</v>
      </c>
      <c r="J10" s="14">
        <v>10</v>
      </c>
      <c r="K10" s="14">
        <v>11</v>
      </c>
      <c r="L10" s="14">
        <v>12</v>
      </c>
      <c r="M10" s="14">
        <v>13</v>
      </c>
      <c r="N10" s="14">
        <v>14</v>
      </c>
      <c r="O10" s="14">
        <v>15</v>
      </c>
      <c r="P10" s="14">
        <v>16</v>
      </c>
      <c r="Q10" s="14">
        <v>17</v>
      </c>
      <c r="R10" s="14">
        <v>18</v>
      </c>
      <c r="S10" s="14">
        <v>19</v>
      </c>
      <c r="T10" s="14">
        <v>20</v>
      </c>
      <c r="U10" s="14">
        <v>21</v>
      </c>
      <c r="V10" s="14">
        <v>22</v>
      </c>
      <c r="W10" s="14">
        <v>23</v>
      </c>
      <c r="X10" s="14">
        <v>24</v>
      </c>
      <c r="Y10" s="14">
        <v>25</v>
      </c>
      <c r="Z10" s="14">
        <v>26</v>
      </c>
      <c r="AA10" s="14">
        <v>27</v>
      </c>
      <c r="AB10" s="14">
        <v>28</v>
      </c>
      <c r="AC10" s="14">
        <v>29</v>
      </c>
      <c r="AD10" s="15"/>
    </row>
    <row r="11" spans="1:30">
      <c r="A11" s="52">
        <v>9</v>
      </c>
      <c r="B11" s="25" t="s">
        <v>56</v>
      </c>
      <c r="C11" s="25" t="s">
        <v>42</v>
      </c>
      <c r="D11" s="52" t="s">
        <v>81</v>
      </c>
      <c r="E11" s="25" t="s">
        <v>44</v>
      </c>
      <c r="F11" s="20">
        <v>43565.708333333336</v>
      </c>
      <c r="G11" s="20">
        <v>43565.84375</v>
      </c>
      <c r="H11" s="52" t="s">
        <v>45</v>
      </c>
      <c r="I11" s="53">
        <f>(G11-F11)/$AD$9</f>
        <v>3.2499999999417923</v>
      </c>
      <c r="J11" s="25">
        <v>2</v>
      </c>
      <c r="K11" s="25">
        <v>2</v>
      </c>
      <c r="L11" s="52" t="s">
        <v>82</v>
      </c>
      <c r="M11" s="52">
        <v>0</v>
      </c>
      <c r="N11" s="52">
        <v>0</v>
      </c>
      <c r="O11" s="52">
        <v>55</v>
      </c>
      <c r="P11" s="52">
        <v>0</v>
      </c>
      <c r="Q11" s="52">
        <v>0</v>
      </c>
      <c r="R11" s="52">
        <v>55</v>
      </c>
      <c r="S11" s="52">
        <v>0</v>
      </c>
      <c r="T11" s="52">
        <v>0</v>
      </c>
      <c r="U11" s="52">
        <v>0</v>
      </c>
      <c r="V11" s="52">
        <v>55</v>
      </c>
      <c r="W11" s="52"/>
      <c r="X11" s="52">
        <f>0.065*V11+2*3</f>
        <v>9.5749999999999993</v>
      </c>
      <c r="Y11" s="52"/>
      <c r="Z11" s="52" t="s">
        <v>83</v>
      </c>
      <c r="AA11" s="31" t="s">
        <v>75</v>
      </c>
      <c r="AB11" s="25" t="s">
        <v>76</v>
      </c>
      <c r="AC11" s="52">
        <v>0</v>
      </c>
    </row>
    <row r="12" spans="1:30">
      <c r="A12" s="52">
        <v>10</v>
      </c>
      <c r="B12" s="25" t="s">
        <v>56</v>
      </c>
      <c r="C12" s="25" t="s">
        <v>42</v>
      </c>
      <c r="D12" s="52" t="s">
        <v>84</v>
      </c>
      <c r="E12" s="25" t="s">
        <v>51</v>
      </c>
      <c r="F12" s="20">
        <v>43567.625</v>
      </c>
      <c r="G12" s="20">
        <v>43567.791666666664</v>
      </c>
      <c r="H12" s="52" t="s">
        <v>45</v>
      </c>
      <c r="I12" s="53">
        <f>(G12-F12)/$AD$9</f>
        <v>3.9999999999417923</v>
      </c>
      <c r="J12" s="25">
        <v>2</v>
      </c>
      <c r="K12" s="25">
        <v>2</v>
      </c>
      <c r="L12" s="52" t="s">
        <v>85</v>
      </c>
      <c r="M12" s="52">
        <v>0</v>
      </c>
      <c r="N12" s="52">
        <v>0</v>
      </c>
      <c r="O12" s="52">
        <v>52</v>
      </c>
      <c r="P12" s="52">
        <v>0</v>
      </c>
      <c r="Q12" s="52">
        <v>0</v>
      </c>
      <c r="R12" s="52">
        <v>52</v>
      </c>
      <c r="S12" s="52">
        <v>0</v>
      </c>
      <c r="T12" s="52">
        <v>0</v>
      </c>
      <c r="U12" s="52">
        <v>0</v>
      </c>
      <c r="V12" s="52">
        <v>52</v>
      </c>
      <c r="W12" s="52"/>
      <c r="X12" s="52">
        <f>0.065*V12</f>
        <v>3.38</v>
      </c>
      <c r="Y12" s="52"/>
      <c r="Z12" s="52" t="s">
        <v>86</v>
      </c>
      <c r="AA12" s="52" t="s">
        <v>87</v>
      </c>
      <c r="AB12" s="52" t="s">
        <v>49</v>
      </c>
      <c r="AC12" s="52">
        <v>0</v>
      </c>
    </row>
    <row r="13" spans="1:30">
      <c r="A13" s="52">
        <v>11</v>
      </c>
      <c r="B13" s="25" t="s">
        <v>56</v>
      </c>
      <c r="C13" s="25" t="s">
        <v>42</v>
      </c>
      <c r="D13" s="52" t="s">
        <v>88</v>
      </c>
      <c r="E13" s="25" t="s">
        <v>44</v>
      </c>
      <c r="F13" s="20">
        <v>43568.270833333336</v>
      </c>
      <c r="G13" s="20">
        <v>43568.298611111109</v>
      </c>
      <c r="H13" s="52" t="s">
        <v>45</v>
      </c>
      <c r="I13" s="53">
        <f>(G13-F13)/$AD$9</f>
        <v>0.6666666665696539</v>
      </c>
      <c r="J13" s="25">
        <v>2</v>
      </c>
      <c r="K13" s="25">
        <v>2</v>
      </c>
      <c r="L13" s="52" t="s">
        <v>89</v>
      </c>
      <c r="M13" s="52">
        <v>0</v>
      </c>
      <c r="N13" s="52">
        <v>0</v>
      </c>
      <c r="O13" s="52">
        <v>1039</v>
      </c>
      <c r="P13" s="52">
        <v>0</v>
      </c>
      <c r="Q13" s="52">
        <v>0</v>
      </c>
      <c r="R13" s="52">
        <v>1039</v>
      </c>
      <c r="S13" s="52">
        <v>0</v>
      </c>
      <c r="T13" s="52">
        <v>0</v>
      </c>
      <c r="U13" s="52">
        <v>0</v>
      </c>
      <c r="V13" s="52">
        <v>1039</v>
      </c>
      <c r="W13" s="52"/>
      <c r="X13" s="52">
        <f>0.065*V13+21</f>
        <v>88.534999999999997</v>
      </c>
      <c r="Y13" s="52"/>
      <c r="Z13" s="52" t="s">
        <v>90</v>
      </c>
      <c r="AA13" s="52" t="s">
        <v>75</v>
      </c>
      <c r="AB13" s="52" t="s">
        <v>76</v>
      </c>
      <c r="AC13" s="52">
        <v>0</v>
      </c>
    </row>
    <row r="14" spans="1:30">
      <c r="A14" s="52">
        <v>12</v>
      </c>
      <c r="B14" s="25" t="s">
        <v>56</v>
      </c>
      <c r="C14" s="25" t="s">
        <v>42</v>
      </c>
      <c r="D14" s="52" t="s">
        <v>91</v>
      </c>
      <c r="E14" s="25" t="s">
        <v>92</v>
      </c>
      <c r="F14" s="20">
        <v>43579.522222222222</v>
      </c>
      <c r="G14" s="20">
        <v>43579.529861111114</v>
      </c>
      <c r="H14" s="52" t="s">
        <v>45</v>
      </c>
      <c r="I14" s="53">
        <f>(G14-F14)/$AD$9</f>
        <v>0.18333333340706304</v>
      </c>
      <c r="J14" s="25">
        <v>2</v>
      </c>
      <c r="K14" s="25">
        <v>2</v>
      </c>
      <c r="L14" s="52" t="s">
        <v>93</v>
      </c>
      <c r="M14" s="52">
        <v>0</v>
      </c>
      <c r="N14" s="52">
        <v>0</v>
      </c>
      <c r="O14" s="52">
        <v>1716</v>
      </c>
      <c r="P14" s="52">
        <v>0</v>
      </c>
      <c r="Q14" s="52">
        <v>0</v>
      </c>
      <c r="R14" s="52">
        <v>1716</v>
      </c>
      <c r="S14" s="52">
        <v>0</v>
      </c>
      <c r="T14" s="52">
        <v>0</v>
      </c>
      <c r="U14" s="52">
        <v>0</v>
      </c>
      <c r="V14" s="52">
        <v>1716</v>
      </c>
      <c r="W14" s="52"/>
      <c r="X14" s="52">
        <f>0.065*V14+400</f>
        <v>511.54</v>
      </c>
      <c r="Y14" s="52"/>
      <c r="Z14" s="52" t="s">
        <v>94</v>
      </c>
      <c r="AA14" s="52" t="s">
        <v>75</v>
      </c>
      <c r="AB14" s="52" t="s">
        <v>76</v>
      </c>
      <c r="AC14" s="52">
        <v>0</v>
      </c>
    </row>
    <row r="15" spans="1:30">
      <c r="A15" s="54"/>
      <c r="B15" s="55"/>
      <c r="C15" s="56"/>
      <c r="D15" s="56"/>
      <c r="E15" s="57"/>
      <c r="F15" s="58"/>
      <c r="G15" s="58"/>
      <c r="H15" s="59"/>
      <c r="I15" s="60"/>
      <c r="J15" s="61"/>
      <c r="K15" s="62"/>
      <c r="L15" s="63"/>
      <c r="M15" s="64"/>
      <c r="N15" s="62"/>
      <c r="O15" s="65"/>
      <c r="P15" s="64"/>
      <c r="Q15" s="61"/>
      <c r="R15" s="65"/>
      <c r="S15" s="61"/>
      <c r="T15" s="61"/>
      <c r="U15" s="61"/>
      <c r="V15" s="65"/>
      <c r="W15" s="61"/>
      <c r="X15" s="57"/>
      <c r="Y15" s="57"/>
      <c r="Z15" s="66"/>
      <c r="AA15" s="65"/>
      <c r="AB15" s="67"/>
      <c r="AC15" s="57"/>
    </row>
    <row r="16" spans="1:30">
      <c r="A16" s="25"/>
      <c r="B16" s="17"/>
      <c r="C16" s="18"/>
      <c r="D16" s="18"/>
      <c r="E16" s="39"/>
      <c r="F16" s="20"/>
      <c r="G16" s="20"/>
      <c r="H16" s="21"/>
      <c r="I16" s="22"/>
      <c r="J16" s="23"/>
      <c r="K16" s="23"/>
      <c r="L16" s="37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19"/>
      <c r="Y16" s="39"/>
      <c r="Z16" s="18"/>
      <c r="AA16" s="31"/>
      <c r="AB16" s="31"/>
      <c r="AC16" s="39"/>
    </row>
  </sheetData>
  <mergeCells count="31"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M7:M9"/>
    <mergeCell ref="N7:N9"/>
    <mergeCell ref="O7:W7"/>
    <mergeCell ref="X7:X9"/>
    <mergeCell ref="O8:O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P8:R8"/>
    <mergeCell ref="S8:V8"/>
    <mergeCell ref="W8:W9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D23"/>
  <sheetViews>
    <sheetView topLeftCell="F10" workbookViewId="0">
      <selection activeCell="H13" sqref="H13"/>
    </sheetView>
  </sheetViews>
  <sheetFormatPr defaultRowHeight="16.5"/>
  <cols>
    <col min="1" max="1" width="9.140625" style="2" customWidth="1"/>
    <col min="2" max="2" width="18.28515625" style="2" customWidth="1"/>
    <col min="3" max="3" width="9.140625" style="2" customWidth="1"/>
    <col min="4" max="4" width="47.28515625" style="2" customWidth="1"/>
    <col min="5" max="5" width="9.140625" style="2" customWidth="1"/>
    <col min="6" max="6" width="18.28515625" style="2" customWidth="1"/>
    <col min="7" max="7" width="16.140625" style="2" customWidth="1"/>
    <col min="8" max="11" width="9.140625" style="2" customWidth="1"/>
    <col min="12" max="12" width="16.28515625" style="2" customWidth="1"/>
    <col min="13" max="25" width="9.140625" style="2" customWidth="1"/>
    <col min="26" max="26" width="15" style="2" customWidth="1"/>
    <col min="27" max="27" width="9.140625" style="2" customWidth="1"/>
    <col min="28" max="16384" width="9.140625" style="2"/>
  </cols>
  <sheetData>
    <row r="1" spans="1:30" customFormat="1">
      <c r="A1" s="264"/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customForma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 t="s">
        <v>95</v>
      </c>
      <c r="R2" s="2" t="s">
        <v>2</v>
      </c>
      <c r="S2" s="4">
        <v>2019</v>
      </c>
      <c r="T2" t="s">
        <v>3</v>
      </c>
      <c r="U2" s="2"/>
      <c r="V2" s="2"/>
      <c r="W2" s="2"/>
      <c r="X2" s="2"/>
      <c r="Y2" s="5"/>
      <c r="Z2" s="5"/>
      <c r="AA2" s="5"/>
      <c r="AB2" s="5"/>
      <c r="AC2" s="5"/>
      <c r="AD2" s="2"/>
    </row>
    <row r="3" spans="1:30" customFormat="1">
      <c r="A3" s="265" t="s">
        <v>4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"/>
      <c r="X3" s="2"/>
      <c r="Y3" s="5"/>
      <c r="Z3" s="5"/>
      <c r="AA3" s="5"/>
      <c r="AB3" s="5"/>
      <c r="AC3" s="5"/>
      <c r="AD3" s="2"/>
    </row>
    <row r="4" spans="1:30" customFormat="1">
      <c r="A4" s="266" t="s">
        <v>5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6"/>
      <c r="X4" s="6"/>
      <c r="Y4" s="6"/>
      <c r="Z4" s="6"/>
      <c r="AA4" s="6"/>
      <c r="AB4" s="6"/>
      <c r="AC4" s="6"/>
      <c r="AD4" s="2"/>
    </row>
    <row r="5" spans="1:30" s="10" customFormat="1" ht="27.75" customHeight="1" thickBot="1">
      <c r="A5" s="7"/>
      <c r="B5" s="7"/>
      <c r="C5" s="7"/>
      <c r="D5" s="7"/>
      <c r="E5" s="7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9"/>
      <c r="V5" s="9"/>
      <c r="W5" s="9"/>
      <c r="X5" s="9"/>
      <c r="Y5" s="9"/>
      <c r="Z5" s="9"/>
      <c r="AA5" s="9"/>
      <c r="AB5" s="9"/>
      <c r="AC5" s="9"/>
    </row>
    <row r="6" spans="1:30" customFormat="1" ht="32.25" customHeight="1" thickBot="1">
      <c r="A6" s="267" t="s">
        <v>6</v>
      </c>
      <c r="B6" s="267"/>
      <c r="C6" s="267"/>
      <c r="D6" s="267"/>
      <c r="E6" s="267"/>
      <c r="F6" s="267"/>
      <c r="G6" s="267"/>
      <c r="H6" s="267"/>
      <c r="I6" s="267"/>
      <c r="J6" s="263" t="s">
        <v>7</v>
      </c>
      <c r="K6" s="263" t="s">
        <v>8</v>
      </c>
      <c r="L6" s="267" t="s">
        <v>9</v>
      </c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3" t="s">
        <v>10</v>
      </c>
      <c r="Z6" s="267" t="s">
        <v>11</v>
      </c>
      <c r="AA6" s="267"/>
      <c r="AB6" s="267"/>
      <c r="AC6" s="263" t="s">
        <v>12</v>
      </c>
      <c r="AD6" s="2"/>
    </row>
    <row r="7" spans="1:30" customFormat="1" ht="171.75" customHeight="1" thickBot="1">
      <c r="A7" s="263" t="s">
        <v>13</v>
      </c>
      <c r="B7" s="263" t="s">
        <v>14</v>
      </c>
      <c r="C7" s="263" t="s">
        <v>15</v>
      </c>
      <c r="D7" s="263" t="s">
        <v>16</v>
      </c>
      <c r="E7" s="263" t="s">
        <v>17</v>
      </c>
      <c r="F7" s="263" t="s">
        <v>18</v>
      </c>
      <c r="G7" s="263" t="s">
        <v>19</v>
      </c>
      <c r="H7" s="263" t="s">
        <v>20</v>
      </c>
      <c r="I7" s="263" t="s">
        <v>21</v>
      </c>
      <c r="J7" s="263"/>
      <c r="K7" s="263"/>
      <c r="L7" s="263" t="s">
        <v>22</v>
      </c>
      <c r="M7" s="263" t="s">
        <v>23</v>
      </c>
      <c r="N7" s="263" t="s">
        <v>24</v>
      </c>
      <c r="O7" s="267" t="s">
        <v>25</v>
      </c>
      <c r="P7" s="267"/>
      <c r="Q7" s="267"/>
      <c r="R7" s="267"/>
      <c r="S7" s="267"/>
      <c r="T7" s="267"/>
      <c r="U7" s="267"/>
      <c r="V7" s="267"/>
      <c r="W7" s="267"/>
      <c r="X7" s="263" t="s">
        <v>26</v>
      </c>
      <c r="Y7" s="263"/>
      <c r="Z7" s="267"/>
      <c r="AA7" s="267"/>
      <c r="AB7" s="267"/>
      <c r="AC7" s="263"/>
      <c r="AD7" s="2"/>
    </row>
    <row r="8" spans="1:30" customFormat="1" ht="63.75" customHeight="1" thickBot="1">
      <c r="A8" s="263"/>
      <c r="B8" s="263"/>
      <c r="C8" s="263"/>
      <c r="D8" s="263"/>
      <c r="E8" s="263"/>
      <c r="F8" s="263"/>
      <c r="G8" s="263"/>
      <c r="H8" s="263"/>
      <c r="I8" s="263"/>
      <c r="J8" s="263"/>
      <c r="K8" s="263"/>
      <c r="L8" s="263"/>
      <c r="M8" s="263"/>
      <c r="N8" s="263"/>
      <c r="O8" s="263" t="s">
        <v>27</v>
      </c>
      <c r="P8" s="267" t="s">
        <v>28</v>
      </c>
      <c r="Q8" s="267"/>
      <c r="R8" s="267"/>
      <c r="S8" s="267" t="s">
        <v>29</v>
      </c>
      <c r="T8" s="267"/>
      <c r="U8" s="267"/>
      <c r="V8" s="267"/>
      <c r="W8" s="263" t="s">
        <v>30</v>
      </c>
      <c r="X8" s="263"/>
      <c r="Y8" s="263"/>
      <c r="Z8" s="263" t="s">
        <v>31</v>
      </c>
      <c r="AA8" s="263" t="s">
        <v>32</v>
      </c>
      <c r="AB8" s="263" t="s">
        <v>33</v>
      </c>
      <c r="AC8" s="263"/>
      <c r="AD8" s="2"/>
    </row>
    <row r="9" spans="1:30" customFormat="1" ht="71.25" thickBot="1">
      <c r="A9" s="263"/>
      <c r="B9" s="263"/>
      <c r="C9" s="263"/>
      <c r="D9" s="263"/>
      <c r="E9" s="263"/>
      <c r="F9" s="263"/>
      <c r="G9" s="263"/>
      <c r="H9" s="263"/>
      <c r="I9" s="263"/>
      <c r="J9" s="263"/>
      <c r="K9" s="263"/>
      <c r="L9" s="263"/>
      <c r="M9" s="263"/>
      <c r="N9" s="263"/>
      <c r="O9" s="263"/>
      <c r="P9" s="11" t="s">
        <v>34</v>
      </c>
      <c r="Q9" s="11" t="s">
        <v>35</v>
      </c>
      <c r="R9" s="11" t="s">
        <v>36</v>
      </c>
      <c r="S9" s="11" t="s">
        <v>37</v>
      </c>
      <c r="T9" s="11" t="s">
        <v>38</v>
      </c>
      <c r="U9" s="11" t="s">
        <v>39</v>
      </c>
      <c r="V9" s="11" t="s">
        <v>40</v>
      </c>
      <c r="W9" s="263"/>
      <c r="X9" s="263"/>
      <c r="Y9" s="263"/>
      <c r="Z9" s="263"/>
      <c r="AA9" s="263"/>
      <c r="AB9" s="263"/>
      <c r="AC9" s="263"/>
      <c r="AD9" s="12">
        <v>4.1666666666666664E-2</v>
      </c>
    </row>
    <row r="10" spans="1:30" customFormat="1" ht="17.25" thickBot="1">
      <c r="A10" s="68">
        <v>1</v>
      </c>
      <c r="B10" s="68">
        <v>2</v>
      </c>
      <c r="C10" s="68">
        <v>3</v>
      </c>
      <c r="D10" s="68">
        <v>4</v>
      </c>
      <c r="E10" s="68">
        <v>5</v>
      </c>
      <c r="F10" s="68">
        <v>6</v>
      </c>
      <c r="G10" s="68">
        <v>7</v>
      </c>
      <c r="H10" s="68">
        <v>8</v>
      </c>
      <c r="I10" s="68">
        <v>9</v>
      </c>
      <c r="J10" s="68">
        <v>10</v>
      </c>
      <c r="K10" s="68">
        <v>11</v>
      </c>
      <c r="L10" s="68">
        <v>12</v>
      </c>
      <c r="M10" s="68">
        <v>13</v>
      </c>
      <c r="N10" s="68">
        <v>14</v>
      </c>
      <c r="O10" s="68">
        <v>15</v>
      </c>
      <c r="P10" s="68">
        <v>16</v>
      </c>
      <c r="Q10" s="68">
        <v>17</v>
      </c>
      <c r="R10" s="68">
        <v>18</v>
      </c>
      <c r="S10" s="68">
        <v>19</v>
      </c>
      <c r="T10" s="68">
        <v>20</v>
      </c>
      <c r="U10" s="68">
        <v>21</v>
      </c>
      <c r="V10" s="68">
        <v>22</v>
      </c>
      <c r="W10" s="68">
        <v>23</v>
      </c>
      <c r="X10" s="68">
        <v>24</v>
      </c>
      <c r="Y10" s="68">
        <v>25</v>
      </c>
      <c r="Z10" s="68">
        <v>26</v>
      </c>
      <c r="AA10" s="68">
        <v>27</v>
      </c>
      <c r="AB10" s="68">
        <v>28</v>
      </c>
      <c r="AC10" s="68">
        <v>29</v>
      </c>
      <c r="AD10" s="15"/>
    </row>
    <row r="11" spans="1:30" customFormat="1">
      <c r="A11" s="69">
        <v>9</v>
      </c>
      <c r="B11" s="70" t="s">
        <v>96</v>
      </c>
      <c r="C11" s="70" t="s">
        <v>42</v>
      </c>
      <c r="D11" s="69" t="s">
        <v>97</v>
      </c>
      <c r="E11" s="70" t="s">
        <v>51</v>
      </c>
      <c r="F11" s="71">
        <v>43550.364583333336</v>
      </c>
      <c r="G11" s="71">
        <v>43550.5</v>
      </c>
      <c r="H11" s="69" t="s">
        <v>98</v>
      </c>
      <c r="I11" s="72">
        <f t="shared" ref="I11:I21" si="0">(G11-F11)/$AD$9</f>
        <v>3.2499999999417923</v>
      </c>
      <c r="J11" s="73" t="s">
        <v>99</v>
      </c>
      <c r="K11" s="73" t="s">
        <v>99</v>
      </c>
      <c r="L11" s="69" t="s">
        <v>100</v>
      </c>
      <c r="M11" s="69">
        <v>0</v>
      </c>
      <c r="N11" s="69">
        <v>0</v>
      </c>
      <c r="O11" s="69">
        <v>62</v>
      </c>
      <c r="P11" s="69">
        <v>0</v>
      </c>
      <c r="Q11" s="69">
        <v>0</v>
      </c>
      <c r="R11" s="69">
        <v>62</v>
      </c>
      <c r="S11" s="69">
        <v>0</v>
      </c>
      <c r="T11" s="69">
        <v>0</v>
      </c>
      <c r="U11" s="69">
        <v>0</v>
      </c>
      <c r="V11" s="69">
        <v>62</v>
      </c>
      <c r="W11" s="74"/>
      <c r="X11" s="69">
        <f>0.065*V11+12</f>
        <v>16.03</v>
      </c>
      <c r="Y11" s="74"/>
      <c r="Z11" s="69" t="s">
        <v>99</v>
      </c>
      <c r="AA11" s="69" t="s">
        <v>99</v>
      </c>
      <c r="AB11" s="69" t="s">
        <v>99</v>
      </c>
      <c r="AC11" s="74"/>
      <c r="AD11" s="15"/>
    </row>
    <row r="12" spans="1:30" customFormat="1">
      <c r="A12" s="52">
        <v>10</v>
      </c>
      <c r="B12" s="25" t="s">
        <v>96</v>
      </c>
      <c r="C12" s="25" t="s">
        <v>42</v>
      </c>
      <c r="D12" s="52" t="s">
        <v>91</v>
      </c>
      <c r="E12" s="25" t="s">
        <v>44</v>
      </c>
      <c r="F12" s="20">
        <v>43559.375</v>
      </c>
      <c r="G12" s="20">
        <v>43559.645833333336</v>
      </c>
      <c r="H12" s="52" t="s">
        <v>98</v>
      </c>
      <c r="I12" s="53">
        <f t="shared" si="0"/>
        <v>6.5000000000582077</v>
      </c>
      <c r="J12" s="75" t="s">
        <v>99</v>
      </c>
      <c r="K12" s="75" t="s">
        <v>99</v>
      </c>
      <c r="L12" s="52" t="s">
        <v>93</v>
      </c>
      <c r="M12" s="52">
        <v>0</v>
      </c>
      <c r="N12" s="52">
        <v>0</v>
      </c>
      <c r="O12" s="52">
        <v>1716</v>
      </c>
      <c r="P12" s="52">
        <v>0</v>
      </c>
      <c r="Q12" s="52">
        <v>0</v>
      </c>
      <c r="R12" s="52">
        <v>1716</v>
      </c>
      <c r="S12" s="52">
        <v>0</v>
      </c>
      <c r="T12" s="52">
        <v>0</v>
      </c>
      <c r="U12" s="52">
        <v>0</v>
      </c>
      <c r="V12" s="52">
        <v>1716</v>
      </c>
      <c r="W12" s="52"/>
      <c r="X12" s="52">
        <f>0.065*V12+400</f>
        <v>511.54</v>
      </c>
      <c r="Y12" s="52"/>
      <c r="Z12" s="52" t="s">
        <v>99</v>
      </c>
      <c r="AA12" s="52" t="s">
        <v>99</v>
      </c>
      <c r="AB12" s="52" t="s">
        <v>99</v>
      </c>
      <c r="AC12" s="52">
        <v>0</v>
      </c>
      <c r="AD12" s="15"/>
    </row>
    <row r="13" spans="1:30" customFormat="1">
      <c r="A13" s="52">
        <v>11</v>
      </c>
      <c r="B13" s="25" t="s">
        <v>96</v>
      </c>
      <c r="C13" s="25" t="s">
        <v>42</v>
      </c>
      <c r="D13" s="52" t="s">
        <v>101</v>
      </c>
      <c r="E13" s="25" t="s">
        <v>51</v>
      </c>
      <c r="F13" s="20">
        <v>43561.354166666664</v>
      </c>
      <c r="G13" s="20">
        <v>43561.395833333336</v>
      </c>
      <c r="H13" s="52" t="s">
        <v>98</v>
      </c>
      <c r="I13" s="53">
        <f t="shared" si="0"/>
        <v>1.0000000001164153</v>
      </c>
      <c r="J13" s="75" t="s">
        <v>99</v>
      </c>
      <c r="K13" s="75" t="s">
        <v>99</v>
      </c>
      <c r="L13" s="52" t="s">
        <v>85</v>
      </c>
      <c r="M13" s="52">
        <v>0</v>
      </c>
      <c r="N13" s="52">
        <v>0</v>
      </c>
      <c r="O13" s="52">
        <v>42</v>
      </c>
      <c r="P13" s="52">
        <v>0</v>
      </c>
      <c r="Q13" s="52">
        <v>0</v>
      </c>
      <c r="R13" s="52">
        <v>42</v>
      </c>
      <c r="S13" s="52">
        <v>0</v>
      </c>
      <c r="T13" s="52">
        <v>0</v>
      </c>
      <c r="U13" s="52">
        <v>0</v>
      </c>
      <c r="V13" s="52">
        <v>42</v>
      </c>
      <c r="W13" s="52"/>
      <c r="X13" s="52">
        <f>0.065*V13</f>
        <v>2.73</v>
      </c>
      <c r="Y13" s="52"/>
      <c r="Z13" s="52" t="s">
        <v>99</v>
      </c>
      <c r="AA13" s="52" t="s">
        <v>99</v>
      </c>
      <c r="AB13" s="52" t="s">
        <v>99</v>
      </c>
      <c r="AC13" s="52">
        <v>0</v>
      </c>
      <c r="AD13" s="15"/>
    </row>
    <row r="14" spans="1:30" customFormat="1">
      <c r="A14" s="52">
        <v>12</v>
      </c>
      <c r="B14" s="25" t="s">
        <v>96</v>
      </c>
      <c r="C14" s="25" t="s">
        <v>42</v>
      </c>
      <c r="D14" s="52" t="s">
        <v>102</v>
      </c>
      <c r="E14" s="25" t="s">
        <v>51</v>
      </c>
      <c r="F14" s="20">
        <v>43565.416666666664</v>
      </c>
      <c r="G14" s="20">
        <v>43565.479166666664</v>
      </c>
      <c r="H14" s="52" t="s">
        <v>98</v>
      </c>
      <c r="I14" s="53">
        <f t="shared" si="0"/>
        <v>1.5</v>
      </c>
      <c r="J14" s="75" t="s">
        <v>99</v>
      </c>
      <c r="K14" s="75" t="s">
        <v>99</v>
      </c>
      <c r="L14" s="52" t="s">
        <v>85</v>
      </c>
      <c r="M14" s="52">
        <v>0</v>
      </c>
      <c r="N14" s="52">
        <v>0</v>
      </c>
      <c r="O14" s="52">
        <v>57</v>
      </c>
      <c r="P14" s="52">
        <v>0</v>
      </c>
      <c r="Q14" s="52">
        <v>0</v>
      </c>
      <c r="R14" s="52">
        <v>57</v>
      </c>
      <c r="S14" s="52">
        <v>0</v>
      </c>
      <c r="T14" s="52">
        <v>0</v>
      </c>
      <c r="U14" s="52">
        <v>0</v>
      </c>
      <c r="V14" s="52">
        <v>57</v>
      </c>
      <c r="W14" s="52"/>
      <c r="X14" s="52">
        <f>0.065*V14+15</f>
        <v>18.704999999999998</v>
      </c>
      <c r="Y14" s="52"/>
      <c r="Z14" s="52" t="s">
        <v>99</v>
      </c>
      <c r="AA14" s="52" t="s">
        <v>99</v>
      </c>
      <c r="AB14" s="52" t="s">
        <v>99</v>
      </c>
      <c r="AC14" s="52">
        <v>0</v>
      </c>
      <c r="AD14" s="15"/>
    </row>
    <row r="15" spans="1:30" customFormat="1">
      <c r="A15" s="52">
        <v>13</v>
      </c>
      <c r="B15" s="25" t="s">
        <v>56</v>
      </c>
      <c r="C15" s="25" t="s">
        <v>42</v>
      </c>
      <c r="D15" s="52" t="s">
        <v>81</v>
      </c>
      <c r="E15" s="25" t="s">
        <v>44</v>
      </c>
      <c r="F15" s="20">
        <v>43565.708333333336</v>
      </c>
      <c r="G15" s="20">
        <v>43565.84375</v>
      </c>
      <c r="H15" s="52" t="s">
        <v>45</v>
      </c>
      <c r="I15" s="53">
        <f t="shared" si="0"/>
        <v>3.2499999999417923</v>
      </c>
      <c r="J15" s="25">
        <v>2</v>
      </c>
      <c r="K15" s="25">
        <v>2</v>
      </c>
      <c r="L15" s="52" t="s">
        <v>82</v>
      </c>
      <c r="M15" s="52">
        <v>0</v>
      </c>
      <c r="N15" s="52">
        <v>0</v>
      </c>
      <c r="O15" s="52">
        <v>55</v>
      </c>
      <c r="P15" s="52">
        <v>0</v>
      </c>
      <c r="Q15" s="52">
        <v>0</v>
      </c>
      <c r="R15" s="52">
        <v>55</v>
      </c>
      <c r="S15" s="52">
        <v>0</v>
      </c>
      <c r="T15" s="52">
        <v>0</v>
      </c>
      <c r="U15" s="52">
        <v>0</v>
      </c>
      <c r="V15" s="52">
        <v>55</v>
      </c>
      <c r="W15" s="52"/>
      <c r="X15" s="52">
        <f>0.065*V15+2*3</f>
        <v>9.5749999999999993</v>
      </c>
      <c r="Y15" s="52"/>
      <c r="Z15" s="52" t="s">
        <v>83</v>
      </c>
      <c r="AA15" s="31" t="s">
        <v>75</v>
      </c>
      <c r="AB15" s="25" t="s">
        <v>76</v>
      </c>
      <c r="AC15" s="52">
        <v>0</v>
      </c>
      <c r="AD15" s="2"/>
    </row>
    <row r="16" spans="1:30" customFormat="1">
      <c r="A16" s="52">
        <v>14</v>
      </c>
      <c r="B16" s="25" t="s">
        <v>56</v>
      </c>
      <c r="C16" s="25" t="s">
        <v>42</v>
      </c>
      <c r="D16" s="52" t="s">
        <v>84</v>
      </c>
      <c r="E16" s="25" t="s">
        <v>51</v>
      </c>
      <c r="F16" s="20">
        <v>43567.625</v>
      </c>
      <c r="G16" s="20">
        <v>43567.791666666664</v>
      </c>
      <c r="H16" s="52" t="s">
        <v>45</v>
      </c>
      <c r="I16" s="53">
        <f t="shared" si="0"/>
        <v>3.9999999999417923</v>
      </c>
      <c r="J16" s="25">
        <v>2</v>
      </c>
      <c r="K16" s="25">
        <v>2</v>
      </c>
      <c r="L16" s="52" t="s">
        <v>100</v>
      </c>
      <c r="M16" s="52">
        <v>0</v>
      </c>
      <c r="N16" s="52">
        <v>0</v>
      </c>
      <c r="O16" s="52">
        <v>52</v>
      </c>
      <c r="P16" s="52">
        <v>0</v>
      </c>
      <c r="Q16" s="52">
        <v>0</v>
      </c>
      <c r="R16" s="52">
        <v>52</v>
      </c>
      <c r="S16" s="52">
        <v>0</v>
      </c>
      <c r="T16" s="52">
        <v>0</v>
      </c>
      <c r="U16" s="52">
        <v>0</v>
      </c>
      <c r="V16" s="52">
        <v>52</v>
      </c>
      <c r="W16" s="52"/>
      <c r="X16" s="52">
        <f>0.065*V16</f>
        <v>3.38</v>
      </c>
      <c r="Y16" s="52"/>
      <c r="Z16" s="52" t="s">
        <v>86</v>
      </c>
      <c r="AA16" s="52" t="s">
        <v>87</v>
      </c>
      <c r="AB16" s="52" t="s">
        <v>49</v>
      </c>
      <c r="AC16" s="52">
        <v>0</v>
      </c>
      <c r="AD16" s="2"/>
    </row>
    <row r="17" spans="1:29" customFormat="1">
      <c r="A17" s="52">
        <v>15</v>
      </c>
      <c r="B17" s="25" t="s">
        <v>56</v>
      </c>
      <c r="C17" s="25" t="s">
        <v>42</v>
      </c>
      <c r="D17" s="52" t="s">
        <v>81</v>
      </c>
      <c r="E17" s="25" t="s">
        <v>44</v>
      </c>
      <c r="F17" s="20">
        <v>43567.458333333336</v>
      </c>
      <c r="G17" s="20">
        <v>43567.59375</v>
      </c>
      <c r="H17" s="52" t="s">
        <v>98</v>
      </c>
      <c r="I17" s="53">
        <f t="shared" si="0"/>
        <v>3.2499999999417923</v>
      </c>
      <c r="J17" s="25">
        <v>2</v>
      </c>
      <c r="K17" s="25">
        <v>2</v>
      </c>
      <c r="L17" s="52" t="s">
        <v>82</v>
      </c>
      <c r="M17" s="52">
        <v>0</v>
      </c>
      <c r="N17" s="52">
        <v>0</v>
      </c>
      <c r="O17" s="52">
        <v>55</v>
      </c>
      <c r="P17" s="52">
        <v>0</v>
      </c>
      <c r="Q17" s="52">
        <v>0</v>
      </c>
      <c r="R17" s="52">
        <v>55</v>
      </c>
      <c r="S17" s="52">
        <v>0</v>
      </c>
      <c r="T17" s="52">
        <v>0</v>
      </c>
      <c r="U17" s="52">
        <v>0</v>
      </c>
      <c r="V17" s="52">
        <v>55</v>
      </c>
      <c r="W17" s="52"/>
      <c r="X17" s="52">
        <f>0.065*V17+2*3</f>
        <v>9.5749999999999993</v>
      </c>
      <c r="Y17" s="52"/>
      <c r="Z17" s="52" t="s">
        <v>83</v>
      </c>
      <c r="AA17" s="31" t="s">
        <v>75</v>
      </c>
      <c r="AB17" s="25" t="s">
        <v>76</v>
      </c>
      <c r="AC17" s="52">
        <v>0</v>
      </c>
    </row>
    <row r="18" spans="1:29" customFormat="1">
      <c r="A18" s="52">
        <v>16</v>
      </c>
      <c r="B18" s="25" t="s">
        <v>96</v>
      </c>
      <c r="C18" s="25" t="s">
        <v>42</v>
      </c>
      <c r="D18" s="52" t="s">
        <v>103</v>
      </c>
      <c r="E18" s="25" t="s">
        <v>51</v>
      </c>
      <c r="F18" s="20">
        <v>43567.583333333336</v>
      </c>
      <c r="G18" s="20">
        <v>43567.666666666664</v>
      </c>
      <c r="H18" s="52" t="s">
        <v>98</v>
      </c>
      <c r="I18" s="53">
        <f t="shared" si="0"/>
        <v>1.9999999998835847</v>
      </c>
      <c r="J18" s="25">
        <v>2</v>
      </c>
      <c r="K18" s="25">
        <v>2</v>
      </c>
      <c r="L18" s="52" t="s">
        <v>85</v>
      </c>
      <c r="M18" s="52">
        <v>0</v>
      </c>
      <c r="N18" s="52">
        <v>0</v>
      </c>
      <c r="O18" s="52">
        <v>39</v>
      </c>
      <c r="P18" s="52">
        <v>0</v>
      </c>
      <c r="Q18" s="52">
        <v>0</v>
      </c>
      <c r="R18" s="52">
        <v>39</v>
      </c>
      <c r="S18" s="52">
        <v>0</v>
      </c>
      <c r="T18" s="52">
        <v>0</v>
      </c>
      <c r="U18" s="52">
        <v>0</v>
      </c>
      <c r="V18" s="52">
        <v>39</v>
      </c>
      <c r="W18" s="52"/>
      <c r="X18" s="52">
        <f>0.065*V18+4.8</f>
        <v>7.335</v>
      </c>
      <c r="Y18" s="52"/>
      <c r="Z18" s="52" t="s">
        <v>99</v>
      </c>
      <c r="AA18" s="31" t="s">
        <v>99</v>
      </c>
      <c r="AB18" s="25" t="s">
        <v>99</v>
      </c>
      <c r="AC18" s="52">
        <v>0</v>
      </c>
    </row>
    <row r="19" spans="1:29" customFormat="1">
      <c r="A19" s="52">
        <v>17</v>
      </c>
      <c r="B19" s="25" t="s">
        <v>41</v>
      </c>
      <c r="C19" s="25" t="s">
        <v>42</v>
      </c>
      <c r="D19" s="52" t="s">
        <v>88</v>
      </c>
      <c r="E19" s="25" t="s">
        <v>44</v>
      </c>
      <c r="F19" s="20">
        <v>43568.270833333336</v>
      </c>
      <c r="G19" s="20">
        <v>43568.298611111109</v>
      </c>
      <c r="H19" s="52" t="s">
        <v>45</v>
      </c>
      <c r="I19" s="53">
        <f t="shared" si="0"/>
        <v>0.6666666665696539</v>
      </c>
      <c r="J19" s="25">
        <v>2</v>
      </c>
      <c r="K19" s="25">
        <v>2</v>
      </c>
      <c r="L19" s="52" t="s">
        <v>89</v>
      </c>
      <c r="M19" s="52">
        <v>0</v>
      </c>
      <c r="N19" s="52">
        <v>0</v>
      </c>
      <c r="O19" s="52">
        <v>1039</v>
      </c>
      <c r="P19" s="52">
        <v>0</v>
      </c>
      <c r="Q19" s="52">
        <v>0</v>
      </c>
      <c r="R19" s="52">
        <v>1039</v>
      </c>
      <c r="S19" s="52">
        <v>0</v>
      </c>
      <c r="T19" s="52">
        <v>0</v>
      </c>
      <c r="U19" s="52">
        <v>0</v>
      </c>
      <c r="V19" s="52">
        <v>1039</v>
      </c>
      <c r="W19" s="52"/>
      <c r="X19" s="52">
        <f>0.065*V19+21</f>
        <v>88.534999999999997</v>
      </c>
      <c r="Y19" s="52"/>
      <c r="Z19" s="52" t="s">
        <v>90</v>
      </c>
      <c r="AA19" s="52" t="s">
        <v>75</v>
      </c>
      <c r="AB19" s="52" t="s">
        <v>76</v>
      </c>
      <c r="AC19" s="52">
        <v>0</v>
      </c>
    </row>
    <row r="20" spans="1:29" customFormat="1">
      <c r="A20" s="52">
        <v>18</v>
      </c>
      <c r="B20" s="25" t="s">
        <v>41</v>
      </c>
      <c r="C20" s="25" t="s">
        <v>42</v>
      </c>
      <c r="D20" s="52" t="s">
        <v>104</v>
      </c>
      <c r="E20" s="25" t="s">
        <v>92</v>
      </c>
      <c r="F20" s="20">
        <v>43571.666666666664</v>
      </c>
      <c r="G20" s="20">
        <v>43571.798611111109</v>
      </c>
      <c r="H20" s="52" t="s">
        <v>98</v>
      </c>
      <c r="I20" s="53">
        <f t="shared" si="0"/>
        <v>3.1666666666860692</v>
      </c>
      <c r="J20" s="75" t="s">
        <v>99</v>
      </c>
      <c r="K20" s="75" t="s">
        <v>99</v>
      </c>
      <c r="L20" s="52" t="s">
        <v>89</v>
      </c>
      <c r="M20" s="52">
        <v>0</v>
      </c>
      <c r="N20" s="52">
        <v>0</v>
      </c>
      <c r="O20" s="52">
        <v>1039</v>
      </c>
      <c r="P20" s="52">
        <v>0</v>
      </c>
      <c r="Q20" s="52">
        <v>0</v>
      </c>
      <c r="R20" s="52">
        <v>1039</v>
      </c>
      <c r="S20" s="52">
        <v>0</v>
      </c>
      <c r="T20" s="52">
        <v>0</v>
      </c>
      <c r="U20" s="52">
        <v>0</v>
      </c>
      <c r="V20" s="52">
        <v>1039</v>
      </c>
      <c r="W20" s="52"/>
      <c r="X20" s="52">
        <f>0.065*V20+21</f>
        <v>88.534999999999997</v>
      </c>
      <c r="Y20" s="52"/>
      <c r="Z20" s="52"/>
      <c r="AA20" s="52"/>
      <c r="AB20" s="52"/>
      <c r="AC20" s="52">
        <v>0</v>
      </c>
    </row>
    <row r="21" spans="1:29" customFormat="1">
      <c r="A21" s="52">
        <v>19</v>
      </c>
      <c r="B21" s="25" t="s">
        <v>56</v>
      </c>
      <c r="C21" s="25" t="s">
        <v>42</v>
      </c>
      <c r="D21" s="52" t="s">
        <v>91</v>
      </c>
      <c r="E21" s="25" t="s">
        <v>92</v>
      </c>
      <c r="F21" s="20">
        <v>43579.522222222222</v>
      </c>
      <c r="G21" s="20">
        <v>43579.529861111114</v>
      </c>
      <c r="H21" s="52" t="s">
        <v>45</v>
      </c>
      <c r="I21" s="53">
        <f t="shared" si="0"/>
        <v>0.18333333340706304</v>
      </c>
      <c r="J21" s="25">
        <v>2</v>
      </c>
      <c r="K21" s="25">
        <v>2</v>
      </c>
      <c r="L21" s="52" t="s">
        <v>93</v>
      </c>
      <c r="M21" s="52">
        <v>0</v>
      </c>
      <c r="N21" s="52">
        <v>0</v>
      </c>
      <c r="O21" s="52">
        <v>1716</v>
      </c>
      <c r="P21" s="52">
        <v>0</v>
      </c>
      <c r="Q21" s="52">
        <v>0</v>
      </c>
      <c r="R21" s="52">
        <v>1716</v>
      </c>
      <c r="S21" s="52">
        <v>0</v>
      </c>
      <c r="T21" s="52">
        <v>0</v>
      </c>
      <c r="U21" s="52">
        <v>0</v>
      </c>
      <c r="V21" s="52">
        <v>1716</v>
      </c>
      <c r="W21" s="52"/>
      <c r="X21" s="52">
        <f>0.065*V21+400</f>
        <v>511.54</v>
      </c>
      <c r="Y21" s="52"/>
      <c r="Z21" s="52" t="s">
        <v>94</v>
      </c>
      <c r="AA21" s="52" t="s">
        <v>75</v>
      </c>
      <c r="AB21" s="52" t="s">
        <v>76</v>
      </c>
      <c r="AC21" s="52">
        <v>0</v>
      </c>
    </row>
    <row r="22" spans="1:29" customFormat="1">
      <c r="A22" s="2"/>
      <c r="B22" s="55"/>
      <c r="C22" s="56"/>
      <c r="D22" s="56"/>
      <c r="E22" s="57"/>
      <c r="F22" s="58"/>
      <c r="G22" s="58"/>
      <c r="H22" s="59"/>
      <c r="I22" s="60"/>
      <c r="J22" s="61"/>
      <c r="K22" s="62"/>
      <c r="L22" s="63"/>
      <c r="M22" s="64"/>
      <c r="N22" s="62"/>
      <c r="O22" s="65"/>
      <c r="P22" s="64"/>
      <c r="Q22" s="61"/>
      <c r="R22" s="65"/>
      <c r="S22" s="61"/>
      <c r="T22" s="61"/>
      <c r="U22" s="61"/>
      <c r="V22" s="65"/>
      <c r="W22" s="61"/>
      <c r="X22" s="57"/>
      <c r="Y22" s="57"/>
      <c r="Z22" s="66"/>
      <c r="AA22" s="65"/>
      <c r="AB22" s="67"/>
      <c r="AC22" s="57"/>
    </row>
    <row r="23" spans="1:29" customFormat="1">
      <c r="A23" s="2"/>
      <c r="B23" s="17"/>
      <c r="C23" s="18"/>
      <c r="D23" s="18"/>
      <c r="E23" s="39"/>
      <c r="F23" s="20"/>
      <c r="G23" s="20"/>
      <c r="H23" s="21"/>
      <c r="I23" s="22"/>
      <c r="J23" s="23"/>
      <c r="K23" s="23"/>
      <c r="L23" s="37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19"/>
      <c r="Y23" s="39"/>
      <c r="Z23" s="18"/>
      <c r="AA23" s="31"/>
      <c r="AB23" s="31"/>
      <c r="AC23" s="39"/>
    </row>
  </sheetData>
  <mergeCells count="31"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M7:M9"/>
    <mergeCell ref="N7:N9"/>
    <mergeCell ref="O7:W7"/>
    <mergeCell ref="X7:X9"/>
    <mergeCell ref="O8:O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P8:R8"/>
    <mergeCell ref="S8:V8"/>
    <mergeCell ref="W8:W9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20"/>
  <sheetViews>
    <sheetView topLeftCell="F1" workbookViewId="0">
      <selection activeCell="O16" sqref="O16"/>
    </sheetView>
  </sheetViews>
  <sheetFormatPr defaultRowHeight="16.5"/>
  <cols>
    <col min="1" max="1" width="9.140625" style="2" customWidth="1"/>
    <col min="2" max="2" width="18.28515625" style="2" customWidth="1"/>
    <col min="3" max="3" width="9.140625" style="2" customWidth="1"/>
    <col min="4" max="4" width="47.28515625" style="2" customWidth="1"/>
    <col min="5" max="5" width="9.140625" style="2" customWidth="1"/>
    <col min="6" max="6" width="18.28515625" style="2" customWidth="1"/>
    <col min="7" max="7" width="16.140625" style="2" customWidth="1"/>
    <col min="8" max="11" width="9.140625" style="2" customWidth="1"/>
    <col min="12" max="12" width="16.28515625" style="2" customWidth="1"/>
    <col min="13" max="25" width="9.140625" style="2" customWidth="1"/>
    <col min="26" max="26" width="15" style="2" customWidth="1"/>
    <col min="27" max="27" width="9.140625" style="2" customWidth="1"/>
    <col min="28" max="16384" width="9.140625" style="2"/>
  </cols>
  <sheetData>
    <row r="1" spans="1:30" customFormat="1">
      <c r="A1" s="264"/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customForma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 t="s">
        <v>234</v>
      </c>
      <c r="R2" s="2" t="s">
        <v>2</v>
      </c>
      <c r="S2" s="4">
        <v>2019</v>
      </c>
      <c r="T2" t="s">
        <v>3</v>
      </c>
      <c r="U2" s="2"/>
      <c r="V2" s="2"/>
      <c r="W2" s="2"/>
      <c r="X2" s="2"/>
      <c r="Y2" s="5"/>
      <c r="Z2" s="5"/>
      <c r="AA2" s="5"/>
      <c r="AB2" s="5"/>
      <c r="AC2" s="5"/>
      <c r="AD2" s="2"/>
    </row>
    <row r="3" spans="1:30" customFormat="1">
      <c r="A3" s="265" t="s">
        <v>4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"/>
      <c r="X3" s="2"/>
      <c r="Y3" s="5"/>
      <c r="Z3" s="5"/>
      <c r="AA3" s="5"/>
      <c r="AB3" s="5"/>
      <c r="AC3" s="5"/>
      <c r="AD3" s="2"/>
    </row>
    <row r="4" spans="1:30" customFormat="1">
      <c r="A4" s="266" t="s">
        <v>5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6"/>
      <c r="X4" s="6"/>
      <c r="Y4" s="6"/>
      <c r="Z4" s="6"/>
      <c r="AA4" s="6"/>
      <c r="AB4" s="6"/>
      <c r="AC4" s="6"/>
      <c r="AD4" s="2"/>
    </row>
    <row r="5" spans="1:30" s="10" customFormat="1" ht="27.75" customHeight="1" thickBot="1">
      <c r="A5" s="7"/>
      <c r="B5" s="7"/>
      <c r="C5" s="7"/>
      <c r="D5" s="7"/>
      <c r="E5" s="7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9"/>
      <c r="V5" s="9"/>
      <c r="W5" s="9"/>
      <c r="X5" s="9"/>
      <c r="Y5" s="9"/>
      <c r="Z5" s="9"/>
      <c r="AA5" s="9"/>
      <c r="AB5" s="9"/>
      <c r="AC5" s="9"/>
    </row>
    <row r="6" spans="1:30" customFormat="1" ht="32.25" customHeight="1" thickBot="1">
      <c r="A6" s="267" t="s">
        <v>6</v>
      </c>
      <c r="B6" s="267"/>
      <c r="C6" s="267"/>
      <c r="D6" s="267"/>
      <c r="E6" s="267"/>
      <c r="F6" s="267"/>
      <c r="G6" s="267"/>
      <c r="H6" s="267"/>
      <c r="I6" s="267"/>
      <c r="J6" s="263" t="s">
        <v>7</v>
      </c>
      <c r="K6" s="263" t="s">
        <v>8</v>
      </c>
      <c r="L6" s="267" t="s">
        <v>9</v>
      </c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3" t="s">
        <v>10</v>
      </c>
      <c r="Z6" s="267" t="s">
        <v>11</v>
      </c>
      <c r="AA6" s="267"/>
      <c r="AB6" s="267"/>
      <c r="AC6" s="263" t="s">
        <v>12</v>
      </c>
      <c r="AD6" s="2"/>
    </row>
    <row r="7" spans="1:30" customFormat="1" ht="171.75" customHeight="1" thickBot="1">
      <c r="A7" s="263" t="s">
        <v>13</v>
      </c>
      <c r="B7" s="263" t="s">
        <v>14</v>
      </c>
      <c r="C7" s="263" t="s">
        <v>15</v>
      </c>
      <c r="D7" s="263" t="s">
        <v>16</v>
      </c>
      <c r="E7" s="263" t="s">
        <v>17</v>
      </c>
      <c r="F7" s="263" t="s">
        <v>18</v>
      </c>
      <c r="G7" s="263" t="s">
        <v>19</v>
      </c>
      <c r="H7" s="263" t="s">
        <v>20</v>
      </c>
      <c r="I7" s="263" t="s">
        <v>21</v>
      </c>
      <c r="J7" s="263"/>
      <c r="K7" s="263"/>
      <c r="L7" s="263" t="s">
        <v>22</v>
      </c>
      <c r="M7" s="263" t="s">
        <v>23</v>
      </c>
      <c r="N7" s="263" t="s">
        <v>24</v>
      </c>
      <c r="O7" s="267" t="s">
        <v>25</v>
      </c>
      <c r="P7" s="267"/>
      <c r="Q7" s="267"/>
      <c r="R7" s="267"/>
      <c r="S7" s="267"/>
      <c r="T7" s="267"/>
      <c r="U7" s="267"/>
      <c r="V7" s="267"/>
      <c r="W7" s="267"/>
      <c r="X7" s="263" t="s">
        <v>26</v>
      </c>
      <c r="Y7" s="263"/>
      <c r="Z7" s="267"/>
      <c r="AA7" s="267"/>
      <c r="AB7" s="267"/>
      <c r="AC7" s="263"/>
      <c r="AD7" s="2"/>
    </row>
    <row r="8" spans="1:30" customFormat="1" ht="63.75" customHeight="1" thickBot="1">
      <c r="A8" s="263"/>
      <c r="B8" s="263"/>
      <c r="C8" s="263"/>
      <c r="D8" s="263"/>
      <c r="E8" s="263"/>
      <c r="F8" s="263"/>
      <c r="G8" s="263"/>
      <c r="H8" s="263"/>
      <c r="I8" s="263"/>
      <c r="J8" s="263"/>
      <c r="K8" s="263"/>
      <c r="L8" s="263"/>
      <c r="M8" s="263"/>
      <c r="N8" s="263"/>
      <c r="O8" s="263" t="s">
        <v>27</v>
      </c>
      <c r="P8" s="267" t="s">
        <v>28</v>
      </c>
      <c r="Q8" s="267"/>
      <c r="R8" s="267"/>
      <c r="S8" s="267" t="s">
        <v>29</v>
      </c>
      <c r="T8" s="267"/>
      <c r="U8" s="267"/>
      <c r="V8" s="267"/>
      <c r="W8" s="263" t="s">
        <v>30</v>
      </c>
      <c r="X8" s="263"/>
      <c r="Y8" s="263"/>
      <c r="Z8" s="263" t="s">
        <v>31</v>
      </c>
      <c r="AA8" s="263" t="s">
        <v>32</v>
      </c>
      <c r="AB8" s="263" t="s">
        <v>33</v>
      </c>
      <c r="AC8" s="263"/>
      <c r="AD8" s="2"/>
    </row>
    <row r="9" spans="1:30" customFormat="1" ht="71.25" thickBot="1">
      <c r="A9" s="263"/>
      <c r="B9" s="263"/>
      <c r="C9" s="263"/>
      <c r="D9" s="263"/>
      <c r="E9" s="263"/>
      <c r="F9" s="263"/>
      <c r="G9" s="263"/>
      <c r="H9" s="263"/>
      <c r="I9" s="263"/>
      <c r="J9" s="263"/>
      <c r="K9" s="263"/>
      <c r="L9" s="263"/>
      <c r="M9" s="263"/>
      <c r="N9" s="263"/>
      <c r="O9" s="263"/>
      <c r="P9" s="11" t="s">
        <v>34</v>
      </c>
      <c r="Q9" s="11" t="s">
        <v>35</v>
      </c>
      <c r="R9" s="11" t="s">
        <v>36</v>
      </c>
      <c r="S9" s="11" t="s">
        <v>37</v>
      </c>
      <c r="T9" s="11" t="s">
        <v>38</v>
      </c>
      <c r="U9" s="11" t="s">
        <v>39</v>
      </c>
      <c r="V9" s="11" t="s">
        <v>40</v>
      </c>
      <c r="W9" s="263"/>
      <c r="X9" s="263"/>
      <c r="Y9" s="263"/>
      <c r="Z9" s="263"/>
      <c r="AA9" s="263"/>
      <c r="AB9" s="263"/>
      <c r="AC9" s="263"/>
      <c r="AD9" s="12">
        <v>4.1666666666666664E-2</v>
      </c>
    </row>
    <row r="10" spans="1:30" customFormat="1" ht="17.25" thickBot="1">
      <c r="A10" s="68">
        <v>1</v>
      </c>
      <c r="B10" s="68">
        <v>2</v>
      </c>
      <c r="C10" s="68">
        <v>3</v>
      </c>
      <c r="D10" s="68">
        <v>4</v>
      </c>
      <c r="E10" s="68">
        <v>5</v>
      </c>
      <c r="F10" s="68">
        <v>6</v>
      </c>
      <c r="G10" s="68">
        <v>7</v>
      </c>
      <c r="H10" s="68">
        <v>8</v>
      </c>
      <c r="I10" s="68">
        <v>9</v>
      </c>
      <c r="J10" s="68">
        <v>10</v>
      </c>
      <c r="K10" s="68">
        <v>11</v>
      </c>
      <c r="L10" s="68">
        <v>12</v>
      </c>
      <c r="M10" s="68">
        <v>13</v>
      </c>
      <c r="N10" s="68">
        <v>14</v>
      </c>
      <c r="O10" s="68">
        <v>15</v>
      </c>
      <c r="P10" s="68">
        <v>16</v>
      </c>
      <c r="Q10" s="68">
        <v>17</v>
      </c>
      <c r="R10" s="68">
        <v>18</v>
      </c>
      <c r="S10" s="68">
        <v>19</v>
      </c>
      <c r="T10" s="68">
        <v>20</v>
      </c>
      <c r="U10" s="68">
        <v>21</v>
      </c>
      <c r="V10" s="68">
        <v>22</v>
      </c>
      <c r="W10" s="68">
        <v>23</v>
      </c>
      <c r="X10" s="68">
        <v>24</v>
      </c>
      <c r="Y10" s="68">
        <v>25</v>
      </c>
      <c r="Z10" s="68">
        <v>26</v>
      </c>
      <c r="AA10" s="68">
        <v>27</v>
      </c>
      <c r="AB10" s="68">
        <v>28</v>
      </c>
      <c r="AC10" s="68">
        <v>29</v>
      </c>
      <c r="AD10" s="15"/>
    </row>
    <row r="11" spans="1:30" customFormat="1">
      <c r="A11" s="52">
        <v>23</v>
      </c>
      <c r="B11" s="25" t="s">
        <v>56</v>
      </c>
      <c r="C11" s="25" t="s">
        <v>42</v>
      </c>
      <c r="D11" s="69" t="s">
        <v>235</v>
      </c>
      <c r="E11" s="25" t="s">
        <v>44</v>
      </c>
      <c r="F11" s="20">
        <v>43598.916666666664</v>
      </c>
      <c r="G11" s="20">
        <v>43599.166666666664</v>
      </c>
      <c r="H11" s="52" t="s">
        <v>45</v>
      </c>
      <c r="I11" s="53">
        <f t="shared" ref="I11:I16" si="0">(G11-F11)/$AD$9</f>
        <v>6</v>
      </c>
      <c r="J11" s="75" t="s">
        <v>99</v>
      </c>
      <c r="K11" s="75" t="s">
        <v>99</v>
      </c>
      <c r="L11" s="52" t="s">
        <v>236</v>
      </c>
      <c r="M11" s="52">
        <v>0</v>
      </c>
      <c r="N11" s="52">
        <v>0</v>
      </c>
      <c r="O11" s="52">
        <v>594</v>
      </c>
      <c r="P11" s="52">
        <v>0</v>
      </c>
      <c r="Q11" s="52">
        <v>0</v>
      </c>
      <c r="R11" s="52">
        <f t="shared" ref="R11:R16" si="1">O11</f>
        <v>594</v>
      </c>
      <c r="S11" s="52">
        <v>0</v>
      </c>
      <c r="T11" s="52">
        <v>0</v>
      </c>
      <c r="U11" s="52">
        <v>0</v>
      </c>
      <c r="V11" s="69">
        <f t="shared" ref="V11:V16" si="2">R11</f>
        <v>594</v>
      </c>
      <c r="W11" s="52"/>
      <c r="X11" s="52">
        <f>0.065*V11+15</f>
        <v>53.61</v>
      </c>
      <c r="Y11" s="88"/>
      <c r="Z11" s="52" t="s">
        <v>237</v>
      </c>
      <c r="AA11" s="52" t="s">
        <v>219</v>
      </c>
      <c r="AB11" s="52" t="s">
        <v>76</v>
      </c>
      <c r="AC11" s="89">
        <v>1</v>
      </c>
      <c r="AD11" s="15"/>
    </row>
    <row r="12" spans="1:30" customFormat="1">
      <c r="A12" s="52">
        <v>24</v>
      </c>
      <c r="B12" s="25" t="s">
        <v>41</v>
      </c>
      <c r="C12" s="25" t="s">
        <v>42</v>
      </c>
      <c r="D12" s="52" t="s">
        <v>88</v>
      </c>
      <c r="E12" s="25" t="s">
        <v>44</v>
      </c>
      <c r="F12" s="20">
        <v>43598.916666666664</v>
      </c>
      <c r="G12" s="20">
        <v>43599.541666666664</v>
      </c>
      <c r="H12" s="52" t="s">
        <v>45</v>
      </c>
      <c r="I12" s="53">
        <f t="shared" si="0"/>
        <v>15</v>
      </c>
      <c r="J12" s="25">
        <v>2</v>
      </c>
      <c r="K12" s="25">
        <v>2</v>
      </c>
      <c r="L12" s="52" t="s">
        <v>89</v>
      </c>
      <c r="M12" s="52">
        <v>0</v>
      </c>
      <c r="N12" s="52">
        <v>0</v>
      </c>
      <c r="O12" s="52">
        <v>1390</v>
      </c>
      <c r="P12" s="52">
        <v>0</v>
      </c>
      <c r="Q12" s="52">
        <v>0</v>
      </c>
      <c r="R12" s="52">
        <f t="shared" si="1"/>
        <v>1390</v>
      </c>
      <c r="S12" s="52">
        <v>0</v>
      </c>
      <c r="T12" s="52">
        <v>0</v>
      </c>
      <c r="U12" s="52">
        <v>0</v>
      </c>
      <c r="V12" s="69">
        <f t="shared" si="2"/>
        <v>1390</v>
      </c>
      <c r="W12" s="52"/>
      <c r="X12" s="52">
        <f>0.065*V12+2*35</f>
        <v>160.35000000000002</v>
      </c>
      <c r="Y12" s="88"/>
      <c r="Z12" s="52" t="s">
        <v>238</v>
      </c>
      <c r="AA12" s="52" t="s">
        <v>219</v>
      </c>
      <c r="AB12" s="25" t="s">
        <v>139</v>
      </c>
      <c r="AC12" s="89">
        <v>1</v>
      </c>
      <c r="AD12" s="2"/>
    </row>
    <row r="13" spans="1:30" customFormat="1">
      <c r="A13" s="52">
        <v>25</v>
      </c>
      <c r="B13" s="25" t="s">
        <v>56</v>
      </c>
      <c r="C13" s="25" t="s">
        <v>57</v>
      </c>
      <c r="D13" s="69" t="s">
        <v>239</v>
      </c>
      <c r="E13" s="25" t="s">
        <v>44</v>
      </c>
      <c r="F13" s="20">
        <v>43599.083333333336</v>
      </c>
      <c r="G13" s="20">
        <v>43599.416666666664</v>
      </c>
      <c r="H13" s="52" t="s">
        <v>45</v>
      </c>
      <c r="I13" s="53">
        <f t="shared" si="0"/>
        <v>7.9999999998835847</v>
      </c>
      <c r="J13" s="25">
        <v>2</v>
      </c>
      <c r="K13" s="25">
        <v>2</v>
      </c>
      <c r="L13" s="52" t="s">
        <v>240</v>
      </c>
      <c r="M13" s="52">
        <v>0</v>
      </c>
      <c r="N13" s="52">
        <v>0</v>
      </c>
      <c r="O13" s="52">
        <v>490</v>
      </c>
      <c r="P13" s="52">
        <v>0</v>
      </c>
      <c r="Q13" s="52">
        <v>0</v>
      </c>
      <c r="R13" s="52">
        <f t="shared" si="1"/>
        <v>490</v>
      </c>
      <c r="S13" s="52">
        <v>0</v>
      </c>
      <c r="T13" s="52">
        <v>0</v>
      </c>
      <c r="U13" s="52">
        <v>0</v>
      </c>
      <c r="V13" s="69">
        <f t="shared" si="2"/>
        <v>490</v>
      </c>
      <c r="W13" s="52"/>
      <c r="X13" s="52">
        <f>0.065*V13</f>
        <v>31.85</v>
      </c>
      <c r="Y13" s="88"/>
      <c r="Z13" s="52" t="s">
        <v>241</v>
      </c>
      <c r="AA13" s="52" t="s">
        <v>219</v>
      </c>
      <c r="AB13" s="52" t="s">
        <v>49</v>
      </c>
      <c r="AC13" s="89">
        <v>1</v>
      </c>
      <c r="AD13" s="2"/>
    </row>
    <row r="14" spans="1:30" customFormat="1">
      <c r="A14" s="52">
        <v>26</v>
      </c>
      <c r="B14" s="25" t="s">
        <v>56</v>
      </c>
      <c r="C14" s="25" t="s">
        <v>57</v>
      </c>
      <c r="D14" s="69" t="s">
        <v>239</v>
      </c>
      <c r="E14" s="25" t="s">
        <v>44</v>
      </c>
      <c r="F14" s="20">
        <v>43599.875</v>
      </c>
      <c r="G14" s="20">
        <v>43599.958333333336</v>
      </c>
      <c r="H14" s="52" t="s">
        <v>45</v>
      </c>
      <c r="I14" s="53">
        <f t="shared" si="0"/>
        <v>2.0000000000582077</v>
      </c>
      <c r="J14" s="25">
        <v>2</v>
      </c>
      <c r="K14" s="25">
        <v>2</v>
      </c>
      <c r="L14" s="52" t="s">
        <v>240</v>
      </c>
      <c r="M14" s="52">
        <v>0</v>
      </c>
      <c r="N14" s="52">
        <v>0</v>
      </c>
      <c r="O14" s="52">
        <v>490</v>
      </c>
      <c r="P14" s="52">
        <v>0</v>
      </c>
      <c r="Q14" s="52">
        <v>0</v>
      </c>
      <c r="R14" s="52">
        <f t="shared" si="1"/>
        <v>490</v>
      </c>
      <c r="S14" s="52">
        <v>0</v>
      </c>
      <c r="T14" s="52">
        <v>0</v>
      </c>
      <c r="U14" s="52">
        <v>0</v>
      </c>
      <c r="V14" s="69">
        <f t="shared" si="2"/>
        <v>490</v>
      </c>
      <c r="W14" s="52"/>
      <c r="X14" s="52">
        <f>0.065*V14+2*3</f>
        <v>37.85</v>
      </c>
      <c r="Y14" s="88"/>
      <c r="Z14" s="52" t="s">
        <v>242</v>
      </c>
      <c r="AA14" s="31" t="s">
        <v>219</v>
      </c>
      <c r="AB14" s="25" t="s">
        <v>49</v>
      </c>
      <c r="AC14" s="89">
        <v>1</v>
      </c>
    </row>
    <row r="15" spans="1:30" customFormat="1">
      <c r="A15" s="52">
        <v>27</v>
      </c>
      <c r="B15" s="25" t="s">
        <v>56</v>
      </c>
      <c r="C15" s="25" t="s">
        <v>57</v>
      </c>
      <c r="D15" s="52" t="s">
        <v>243</v>
      </c>
      <c r="E15" s="25" t="s">
        <v>44</v>
      </c>
      <c r="F15" s="20">
        <v>43599.402777777781</v>
      </c>
      <c r="G15" s="20">
        <v>43599.444444444445</v>
      </c>
      <c r="H15" s="52" t="s">
        <v>45</v>
      </c>
      <c r="I15" s="53">
        <f t="shared" si="0"/>
        <v>0.99999999994179234</v>
      </c>
      <c r="J15" s="25">
        <v>2</v>
      </c>
      <c r="K15" s="25">
        <v>2</v>
      </c>
      <c r="L15" s="52" t="s">
        <v>244</v>
      </c>
      <c r="M15" s="52">
        <v>0</v>
      </c>
      <c r="N15" s="52">
        <v>0</v>
      </c>
      <c r="O15" s="52">
        <v>1</v>
      </c>
      <c r="P15" s="52">
        <v>0</v>
      </c>
      <c r="Q15" s="52">
        <v>0</v>
      </c>
      <c r="R15" s="52">
        <f t="shared" si="1"/>
        <v>1</v>
      </c>
      <c r="S15" s="52">
        <v>0</v>
      </c>
      <c r="T15" s="52">
        <v>0</v>
      </c>
      <c r="U15" s="52">
        <v>0</v>
      </c>
      <c r="V15" s="69">
        <f t="shared" si="2"/>
        <v>1</v>
      </c>
      <c r="W15" s="52"/>
      <c r="X15" s="52">
        <v>24</v>
      </c>
      <c r="Y15" s="88"/>
      <c r="Z15" s="52" t="s">
        <v>245</v>
      </c>
      <c r="AA15" s="31" t="s">
        <v>219</v>
      </c>
      <c r="AB15" s="31" t="s">
        <v>49</v>
      </c>
      <c r="AC15" s="89">
        <v>1</v>
      </c>
    </row>
    <row r="16" spans="1:30" customFormat="1">
      <c r="A16" s="52">
        <v>28</v>
      </c>
      <c r="B16" s="25" t="s">
        <v>56</v>
      </c>
      <c r="C16" s="25" t="s">
        <v>42</v>
      </c>
      <c r="D16" s="69" t="s">
        <v>246</v>
      </c>
      <c r="E16" s="25" t="s">
        <v>44</v>
      </c>
      <c r="F16" s="20">
        <v>43600.395833333336</v>
      </c>
      <c r="G16" s="20">
        <v>43600.423611111109</v>
      </c>
      <c r="H16" s="52" t="s">
        <v>45</v>
      </c>
      <c r="I16" s="53">
        <f t="shared" si="0"/>
        <v>0.6666666665696539</v>
      </c>
      <c r="J16" s="25">
        <v>2</v>
      </c>
      <c r="K16" s="25">
        <v>2</v>
      </c>
      <c r="L16" s="52" t="s">
        <v>247</v>
      </c>
      <c r="M16" s="52">
        <v>0</v>
      </c>
      <c r="N16" s="52">
        <v>0</v>
      </c>
      <c r="O16" s="52">
        <v>362</v>
      </c>
      <c r="P16" s="52">
        <v>0</v>
      </c>
      <c r="Q16" s="52">
        <v>0</v>
      </c>
      <c r="R16" s="52">
        <f t="shared" si="1"/>
        <v>362</v>
      </c>
      <c r="S16" s="52">
        <v>0</v>
      </c>
      <c r="T16" s="52">
        <v>0</v>
      </c>
      <c r="U16" s="52">
        <v>0</v>
      </c>
      <c r="V16" s="69">
        <f t="shared" si="2"/>
        <v>362</v>
      </c>
      <c r="W16" s="52"/>
      <c r="X16" s="52">
        <f>0.065*V16+21</f>
        <v>44.53</v>
      </c>
      <c r="Y16" s="88"/>
      <c r="Z16" s="52" t="s">
        <v>248</v>
      </c>
      <c r="AA16" s="31" t="s">
        <v>87</v>
      </c>
      <c r="AB16" s="31" t="s">
        <v>49</v>
      </c>
      <c r="AC16" s="89">
        <v>0</v>
      </c>
    </row>
    <row r="17" spans="1:29" customFormat="1">
      <c r="A17" s="52"/>
      <c r="B17" s="25"/>
      <c r="C17" s="25"/>
      <c r="D17" s="52"/>
      <c r="E17" s="25"/>
      <c r="F17" s="20"/>
      <c r="G17" s="20"/>
      <c r="H17" s="52"/>
      <c r="I17" s="53"/>
      <c r="J17" s="25"/>
      <c r="K17" s="25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69"/>
      <c r="W17" s="52"/>
      <c r="X17" s="52"/>
      <c r="Y17" s="52"/>
      <c r="Z17" s="69"/>
      <c r="AA17" s="69"/>
      <c r="AB17" s="69"/>
      <c r="AC17" s="52"/>
    </row>
    <row r="18" spans="1:29" customFormat="1">
      <c r="A18" s="52"/>
      <c r="B18" s="55"/>
      <c r="C18" s="56"/>
      <c r="D18" s="56"/>
      <c r="E18" s="57"/>
      <c r="F18" s="58"/>
      <c r="G18" s="58"/>
      <c r="H18" s="59"/>
      <c r="I18" s="60"/>
      <c r="J18" s="61"/>
      <c r="K18" s="62"/>
      <c r="L18" s="63"/>
      <c r="M18" s="64"/>
      <c r="N18" s="62"/>
      <c r="O18" s="65"/>
      <c r="P18" s="64"/>
      <c r="Q18" s="61"/>
      <c r="R18" s="65"/>
      <c r="S18" s="61"/>
      <c r="T18" s="61"/>
      <c r="U18" s="61"/>
      <c r="V18" s="65"/>
      <c r="W18" s="61"/>
      <c r="X18" s="57"/>
      <c r="Y18" s="57"/>
      <c r="Z18" s="66"/>
      <c r="AA18" s="65"/>
      <c r="AB18" s="67"/>
      <c r="AC18" s="57"/>
    </row>
    <row r="19" spans="1:29" customFormat="1">
      <c r="A19" s="52"/>
      <c r="B19" s="90"/>
      <c r="C19" s="41"/>
      <c r="D19" s="41"/>
      <c r="E19" s="49"/>
      <c r="F19" s="42"/>
      <c r="G19" s="42"/>
      <c r="H19" s="43"/>
      <c r="I19" s="44"/>
      <c r="J19" s="45"/>
      <c r="K19" s="45"/>
      <c r="L19" s="47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34"/>
      <c r="Y19" s="49"/>
      <c r="Z19" s="41"/>
      <c r="AA19" s="51"/>
      <c r="AB19" s="51"/>
      <c r="AC19" s="49"/>
    </row>
    <row r="20" spans="1:29">
      <c r="A20" s="88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</row>
  </sheetData>
  <mergeCells count="31"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M7:M9"/>
    <mergeCell ref="N7:N9"/>
    <mergeCell ref="O7:W7"/>
    <mergeCell ref="X7:X9"/>
    <mergeCell ref="O8:O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P8:R8"/>
    <mergeCell ref="S8:V8"/>
    <mergeCell ref="W8:W9"/>
  </mergeCells>
  <pageMargins left="0.70866141732283516" right="0" top="0.15748031496063003" bottom="0.15748031496063003" header="0" footer="0"/>
  <pageSetup paperSize="0" fitToWidth="0" fitToHeight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AD24"/>
  <sheetViews>
    <sheetView topLeftCell="A7" workbookViewId="0">
      <selection sqref="A1:Q1"/>
    </sheetView>
  </sheetViews>
  <sheetFormatPr defaultRowHeight="16.5"/>
  <cols>
    <col min="1" max="1" width="9.140625" style="2" customWidth="1"/>
    <col min="2" max="2" width="18.28515625" style="2" customWidth="1"/>
    <col min="3" max="3" width="9.140625" style="2" customWidth="1"/>
    <col min="4" max="4" width="47.28515625" style="2" customWidth="1"/>
    <col min="5" max="5" width="9.140625" style="2" customWidth="1"/>
    <col min="6" max="6" width="18.28515625" style="2" customWidth="1"/>
    <col min="7" max="7" width="16.140625" style="2" customWidth="1"/>
    <col min="8" max="11" width="9.140625" style="2" customWidth="1"/>
    <col min="12" max="12" width="16.28515625" style="2" customWidth="1"/>
    <col min="13" max="25" width="9.140625" style="2" customWidth="1"/>
    <col min="26" max="26" width="15" style="2" customWidth="1"/>
    <col min="27" max="27" width="9.140625" style="2" customWidth="1"/>
    <col min="28" max="16384" width="9.140625" style="2"/>
  </cols>
  <sheetData>
    <row r="1" spans="1:30" customFormat="1">
      <c r="A1" s="264"/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customForma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 t="s">
        <v>234</v>
      </c>
      <c r="R2" s="2" t="s">
        <v>2</v>
      </c>
      <c r="S2" s="4">
        <v>2019</v>
      </c>
      <c r="T2" t="s">
        <v>3</v>
      </c>
      <c r="U2" s="2"/>
      <c r="V2" s="2"/>
      <c r="W2" s="2"/>
      <c r="X2" s="2"/>
      <c r="Y2" s="5"/>
      <c r="Z2" s="5"/>
      <c r="AA2" s="5"/>
      <c r="AB2" s="5"/>
      <c r="AC2" s="5"/>
      <c r="AD2" s="2"/>
    </row>
    <row r="3" spans="1:30" customFormat="1">
      <c r="A3" s="265" t="s">
        <v>4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"/>
      <c r="X3" s="2"/>
      <c r="Y3" s="5"/>
      <c r="Z3" s="5"/>
      <c r="AA3" s="5"/>
      <c r="AB3" s="5"/>
      <c r="AC3" s="5"/>
      <c r="AD3" s="2"/>
    </row>
    <row r="4" spans="1:30" customFormat="1">
      <c r="A4" s="266" t="s">
        <v>5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6"/>
      <c r="X4" s="6"/>
      <c r="Y4" s="6"/>
      <c r="Z4" s="6"/>
      <c r="AA4" s="6"/>
      <c r="AB4" s="6"/>
      <c r="AC4" s="6"/>
      <c r="AD4" s="2"/>
    </row>
    <row r="5" spans="1:30" s="10" customFormat="1" ht="27.75" customHeight="1" thickBot="1">
      <c r="A5" s="7"/>
      <c r="B5" s="7"/>
      <c r="C5" s="7"/>
      <c r="D5" s="7"/>
      <c r="E5" s="7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9"/>
      <c r="V5" s="9"/>
      <c r="W5" s="9"/>
      <c r="X5" s="9"/>
      <c r="Y5" s="9"/>
      <c r="Z5" s="9"/>
      <c r="AA5" s="9"/>
      <c r="AB5" s="9"/>
      <c r="AC5" s="9"/>
    </row>
    <row r="6" spans="1:30" customFormat="1" ht="32.25" customHeight="1" thickBot="1">
      <c r="A6" s="267" t="s">
        <v>6</v>
      </c>
      <c r="B6" s="267"/>
      <c r="C6" s="267"/>
      <c r="D6" s="267"/>
      <c r="E6" s="267"/>
      <c r="F6" s="267"/>
      <c r="G6" s="267"/>
      <c r="H6" s="267"/>
      <c r="I6" s="267"/>
      <c r="J6" s="263" t="s">
        <v>7</v>
      </c>
      <c r="K6" s="263" t="s">
        <v>8</v>
      </c>
      <c r="L6" s="267" t="s">
        <v>9</v>
      </c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3" t="s">
        <v>10</v>
      </c>
      <c r="Z6" s="267" t="s">
        <v>11</v>
      </c>
      <c r="AA6" s="267"/>
      <c r="AB6" s="267"/>
      <c r="AC6" s="263" t="s">
        <v>12</v>
      </c>
      <c r="AD6" s="2"/>
    </row>
    <row r="7" spans="1:30" customFormat="1" ht="171.75" customHeight="1" thickBot="1">
      <c r="A7" s="263" t="s">
        <v>13</v>
      </c>
      <c r="B7" s="263" t="s">
        <v>14</v>
      </c>
      <c r="C7" s="263" t="s">
        <v>15</v>
      </c>
      <c r="D7" s="263" t="s">
        <v>16</v>
      </c>
      <c r="E7" s="263" t="s">
        <v>17</v>
      </c>
      <c r="F7" s="263" t="s">
        <v>18</v>
      </c>
      <c r="G7" s="263" t="s">
        <v>19</v>
      </c>
      <c r="H7" s="263" t="s">
        <v>20</v>
      </c>
      <c r="I7" s="263" t="s">
        <v>21</v>
      </c>
      <c r="J7" s="263"/>
      <c r="K7" s="263"/>
      <c r="L7" s="263" t="s">
        <v>22</v>
      </c>
      <c r="M7" s="263" t="s">
        <v>23</v>
      </c>
      <c r="N7" s="263" t="s">
        <v>24</v>
      </c>
      <c r="O7" s="267" t="s">
        <v>25</v>
      </c>
      <c r="P7" s="267"/>
      <c r="Q7" s="267"/>
      <c r="R7" s="267"/>
      <c r="S7" s="267"/>
      <c r="T7" s="267"/>
      <c r="U7" s="267"/>
      <c r="V7" s="267"/>
      <c r="W7" s="267"/>
      <c r="X7" s="263" t="s">
        <v>26</v>
      </c>
      <c r="Y7" s="263"/>
      <c r="Z7" s="267"/>
      <c r="AA7" s="267"/>
      <c r="AB7" s="267"/>
      <c r="AC7" s="263"/>
      <c r="AD7" s="2"/>
    </row>
    <row r="8" spans="1:30" customFormat="1" ht="63.75" customHeight="1" thickBot="1">
      <c r="A8" s="263"/>
      <c r="B8" s="263"/>
      <c r="C8" s="263"/>
      <c r="D8" s="263"/>
      <c r="E8" s="263"/>
      <c r="F8" s="263"/>
      <c r="G8" s="263"/>
      <c r="H8" s="263"/>
      <c r="I8" s="263"/>
      <c r="J8" s="263"/>
      <c r="K8" s="263"/>
      <c r="L8" s="263"/>
      <c r="M8" s="263"/>
      <c r="N8" s="263"/>
      <c r="O8" s="263" t="s">
        <v>27</v>
      </c>
      <c r="P8" s="267" t="s">
        <v>28</v>
      </c>
      <c r="Q8" s="267"/>
      <c r="R8" s="267"/>
      <c r="S8" s="267" t="s">
        <v>29</v>
      </c>
      <c r="T8" s="267"/>
      <c r="U8" s="267"/>
      <c r="V8" s="267"/>
      <c r="W8" s="263" t="s">
        <v>30</v>
      </c>
      <c r="X8" s="263"/>
      <c r="Y8" s="263"/>
      <c r="Z8" s="263" t="s">
        <v>31</v>
      </c>
      <c r="AA8" s="263" t="s">
        <v>32</v>
      </c>
      <c r="AB8" s="263" t="s">
        <v>33</v>
      </c>
      <c r="AC8" s="263"/>
      <c r="AD8" s="2"/>
    </row>
    <row r="9" spans="1:30" customFormat="1" ht="71.25" thickBot="1">
      <c r="A9" s="263"/>
      <c r="B9" s="263"/>
      <c r="C9" s="263"/>
      <c r="D9" s="263"/>
      <c r="E9" s="263"/>
      <c r="F9" s="263"/>
      <c r="G9" s="263"/>
      <c r="H9" s="263"/>
      <c r="I9" s="263"/>
      <c r="J9" s="263"/>
      <c r="K9" s="263"/>
      <c r="L9" s="263"/>
      <c r="M9" s="263"/>
      <c r="N9" s="263"/>
      <c r="O9" s="263"/>
      <c r="P9" s="11" t="s">
        <v>34</v>
      </c>
      <c r="Q9" s="11" t="s">
        <v>35</v>
      </c>
      <c r="R9" s="11" t="s">
        <v>36</v>
      </c>
      <c r="S9" s="11" t="s">
        <v>37</v>
      </c>
      <c r="T9" s="11" t="s">
        <v>38</v>
      </c>
      <c r="U9" s="11" t="s">
        <v>39</v>
      </c>
      <c r="V9" s="11" t="s">
        <v>40</v>
      </c>
      <c r="W9" s="263"/>
      <c r="X9" s="263"/>
      <c r="Y9" s="263"/>
      <c r="Z9" s="263"/>
      <c r="AA9" s="263"/>
      <c r="AB9" s="263"/>
      <c r="AC9" s="263"/>
      <c r="AD9" s="12">
        <v>4.1666666666666664E-2</v>
      </c>
    </row>
    <row r="10" spans="1:30" customFormat="1" ht="17.25" thickBot="1">
      <c r="A10" s="68">
        <v>1</v>
      </c>
      <c r="B10" s="68">
        <v>2</v>
      </c>
      <c r="C10" s="68">
        <v>3</v>
      </c>
      <c r="D10" s="68">
        <v>4</v>
      </c>
      <c r="E10" s="68">
        <v>5</v>
      </c>
      <c r="F10" s="68">
        <v>6</v>
      </c>
      <c r="G10" s="68">
        <v>7</v>
      </c>
      <c r="H10" s="68">
        <v>8</v>
      </c>
      <c r="I10" s="68">
        <v>9</v>
      </c>
      <c r="J10" s="68">
        <v>10</v>
      </c>
      <c r="K10" s="68">
        <v>11</v>
      </c>
      <c r="L10" s="68">
        <v>12</v>
      </c>
      <c r="M10" s="68">
        <v>13</v>
      </c>
      <c r="N10" s="68">
        <v>14</v>
      </c>
      <c r="O10" s="68">
        <v>15</v>
      </c>
      <c r="P10" s="68">
        <v>16</v>
      </c>
      <c r="Q10" s="68">
        <v>17</v>
      </c>
      <c r="R10" s="68">
        <v>18</v>
      </c>
      <c r="S10" s="68">
        <v>19</v>
      </c>
      <c r="T10" s="68">
        <v>20</v>
      </c>
      <c r="U10" s="68">
        <v>21</v>
      </c>
      <c r="V10" s="68">
        <v>22</v>
      </c>
      <c r="W10" s="68">
        <v>23</v>
      </c>
      <c r="X10" s="68">
        <v>24</v>
      </c>
      <c r="Y10" s="68">
        <v>25</v>
      </c>
      <c r="Z10" s="68">
        <v>26</v>
      </c>
      <c r="AA10" s="68">
        <v>27</v>
      </c>
      <c r="AB10" s="68">
        <v>28</v>
      </c>
      <c r="AC10" s="68">
        <v>29</v>
      </c>
      <c r="AD10" s="15"/>
    </row>
    <row r="11" spans="1:30" customFormat="1">
      <c r="A11" s="69">
        <v>20</v>
      </c>
      <c r="B11" s="70" t="s">
        <v>56</v>
      </c>
      <c r="C11" s="70" t="s">
        <v>42</v>
      </c>
      <c r="D11" s="69" t="s">
        <v>249</v>
      </c>
      <c r="E11" s="70" t="s">
        <v>51</v>
      </c>
      <c r="F11" s="71">
        <v>43585.5</v>
      </c>
      <c r="G11" s="71">
        <v>43585.583333333336</v>
      </c>
      <c r="H11" s="69" t="s">
        <v>98</v>
      </c>
      <c r="I11" s="72">
        <f t="shared" ref="I11:I20" si="0">(G11-F11)/$AD$9</f>
        <v>2.0000000000582077</v>
      </c>
      <c r="J11" s="73" t="s">
        <v>99</v>
      </c>
      <c r="K11" s="73" t="s">
        <v>99</v>
      </c>
      <c r="L11" s="69" t="s">
        <v>85</v>
      </c>
      <c r="M11" s="69">
        <v>0</v>
      </c>
      <c r="N11" s="69">
        <v>0</v>
      </c>
      <c r="O11" s="69">
        <v>14</v>
      </c>
      <c r="P11" s="69">
        <v>0</v>
      </c>
      <c r="Q11" s="69">
        <v>0</v>
      </c>
      <c r="R11" s="69">
        <f t="shared" ref="R11:R20" si="1">O11</f>
        <v>14</v>
      </c>
      <c r="S11" s="69">
        <v>0</v>
      </c>
      <c r="T11" s="69">
        <v>0</v>
      </c>
      <c r="U11" s="69">
        <v>0</v>
      </c>
      <c r="V11" s="69">
        <f t="shared" ref="V11:V20" si="2">R11</f>
        <v>14</v>
      </c>
      <c r="W11" s="74"/>
      <c r="X11" s="69">
        <f>0.065*V11</f>
        <v>0.91</v>
      </c>
      <c r="Y11" s="74"/>
      <c r="Z11" s="69" t="s">
        <v>99</v>
      </c>
      <c r="AA11" s="69" t="s">
        <v>99</v>
      </c>
      <c r="AB11" s="69" t="s">
        <v>99</v>
      </c>
      <c r="AC11" s="52">
        <v>1</v>
      </c>
      <c r="AD11" s="15"/>
    </row>
    <row r="12" spans="1:30" customFormat="1">
      <c r="A12" s="52">
        <v>21</v>
      </c>
      <c r="B12" s="25" t="s">
        <v>56</v>
      </c>
      <c r="C12" s="25" t="s">
        <v>42</v>
      </c>
      <c r="D12" s="52" t="s">
        <v>250</v>
      </c>
      <c r="E12" s="70" t="s">
        <v>51</v>
      </c>
      <c r="F12" s="20">
        <v>43591.458333333336</v>
      </c>
      <c r="G12" s="20">
        <v>43591.625</v>
      </c>
      <c r="H12" s="52" t="s">
        <v>98</v>
      </c>
      <c r="I12" s="53">
        <f t="shared" si="0"/>
        <v>3.9999999999417923</v>
      </c>
      <c r="J12" s="75" t="s">
        <v>99</v>
      </c>
      <c r="K12" s="75" t="s">
        <v>99</v>
      </c>
      <c r="L12" s="52" t="s">
        <v>100</v>
      </c>
      <c r="M12" s="52">
        <v>0</v>
      </c>
      <c r="N12" s="52">
        <v>0</v>
      </c>
      <c r="O12" s="52">
        <v>15</v>
      </c>
      <c r="P12" s="52">
        <v>0</v>
      </c>
      <c r="Q12" s="52">
        <v>0</v>
      </c>
      <c r="R12" s="52">
        <f t="shared" si="1"/>
        <v>15</v>
      </c>
      <c r="S12" s="52">
        <v>0</v>
      </c>
      <c r="T12" s="52">
        <v>0</v>
      </c>
      <c r="U12" s="52">
        <v>0</v>
      </c>
      <c r="V12" s="69">
        <f t="shared" si="2"/>
        <v>15</v>
      </c>
      <c r="W12" s="52"/>
      <c r="X12" s="52">
        <f>0.065*V12</f>
        <v>0.97500000000000009</v>
      </c>
      <c r="Y12" s="52"/>
      <c r="Z12" s="52" t="s">
        <v>99</v>
      </c>
      <c r="AA12" s="52" t="s">
        <v>99</v>
      </c>
      <c r="AB12" s="52" t="s">
        <v>99</v>
      </c>
      <c r="AC12" s="52">
        <v>1</v>
      </c>
      <c r="AD12" s="15"/>
    </row>
    <row r="13" spans="1:30" customFormat="1">
      <c r="A13" s="52">
        <v>22</v>
      </c>
      <c r="B13" s="25" t="s">
        <v>56</v>
      </c>
      <c r="C13" s="25" t="s">
        <v>42</v>
      </c>
      <c r="D13" s="69" t="s">
        <v>251</v>
      </c>
      <c r="E13" s="25" t="s">
        <v>44</v>
      </c>
      <c r="F13" s="20">
        <v>43598.291666666664</v>
      </c>
      <c r="G13" s="20">
        <v>43598.4375</v>
      </c>
      <c r="H13" s="52" t="s">
        <v>98</v>
      </c>
      <c r="I13" s="53">
        <f t="shared" si="0"/>
        <v>3.5000000000582077</v>
      </c>
      <c r="J13" s="75" t="s">
        <v>99</v>
      </c>
      <c r="K13" s="75" t="s">
        <v>99</v>
      </c>
      <c r="L13" s="52" t="s">
        <v>252</v>
      </c>
      <c r="M13" s="52">
        <v>0</v>
      </c>
      <c r="N13" s="52">
        <v>0</v>
      </c>
      <c r="O13" s="52">
        <v>490</v>
      </c>
      <c r="P13" s="52">
        <v>0</v>
      </c>
      <c r="Q13" s="52">
        <v>0</v>
      </c>
      <c r="R13" s="52">
        <f t="shared" si="1"/>
        <v>490</v>
      </c>
      <c r="S13" s="52">
        <v>0</v>
      </c>
      <c r="T13" s="52">
        <v>0</v>
      </c>
      <c r="U13" s="52">
        <v>0</v>
      </c>
      <c r="V13" s="69">
        <f t="shared" si="2"/>
        <v>490</v>
      </c>
      <c r="W13" s="52"/>
      <c r="X13" s="52">
        <f>0.065*V13+5.5+11</f>
        <v>48.35</v>
      </c>
      <c r="Y13" s="52"/>
      <c r="Z13" s="91" t="s">
        <v>99</v>
      </c>
      <c r="AA13" s="91" t="s">
        <v>99</v>
      </c>
      <c r="AB13" s="91" t="s">
        <v>99</v>
      </c>
      <c r="AC13" s="52">
        <v>1</v>
      </c>
      <c r="AD13" s="15"/>
    </row>
    <row r="14" spans="1:30" customFormat="1">
      <c r="A14" s="52">
        <v>23</v>
      </c>
      <c r="B14" s="25" t="s">
        <v>56</v>
      </c>
      <c r="C14" s="25" t="s">
        <v>42</v>
      </c>
      <c r="D14" s="69" t="s">
        <v>235</v>
      </c>
      <c r="E14" s="25" t="s">
        <v>44</v>
      </c>
      <c r="F14" s="20">
        <v>43598.916666666664</v>
      </c>
      <c r="G14" s="20">
        <v>43599.166666666664</v>
      </c>
      <c r="H14" s="52" t="s">
        <v>45</v>
      </c>
      <c r="I14" s="53">
        <f t="shared" si="0"/>
        <v>6</v>
      </c>
      <c r="J14" s="75" t="s">
        <v>99</v>
      </c>
      <c r="K14" s="75" t="s">
        <v>99</v>
      </c>
      <c r="L14" s="52" t="s">
        <v>236</v>
      </c>
      <c r="M14" s="52">
        <v>0</v>
      </c>
      <c r="N14" s="52">
        <v>0</v>
      </c>
      <c r="O14" s="52">
        <v>594</v>
      </c>
      <c r="P14" s="52">
        <v>0</v>
      </c>
      <c r="Q14" s="52">
        <v>0</v>
      </c>
      <c r="R14" s="52">
        <f t="shared" si="1"/>
        <v>594</v>
      </c>
      <c r="S14" s="52">
        <v>0</v>
      </c>
      <c r="T14" s="52">
        <v>0</v>
      </c>
      <c r="U14" s="52">
        <v>0</v>
      </c>
      <c r="V14" s="69">
        <f t="shared" si="2"/>
        <v>594</v>
      </c>
      <c r="W14" s="52"/>
      <c r="X14" s="52">
        <f>0.065*V14+15</f>
        <v>53.61</v>
      </c>
      <c r="Y14" s="88"/>
      <c r="Z14" s="52" t="s">
        <v>237</v>
      </c>
      <c r="AA14" s="52" t="s">
        <v>219</v>
      </c>
      <c r="AB14" s="52" t="s">
        <v>76</v>
      </c>
      <c r="AC14" s="89">
        <v>1</v>
      </c>
      <c r="AD14" s="15"/>
    </row>
    <row r="15" spans="1:30" customFormat="1">
      <c r="A15" s="52">
        <v>24</v>
      </c>
      <c r="B15" s="25" t="s">
        <v>41</v>
      </c>
      <c r="C15" s="25" t="s">
        <v>42</v>
      </c>
      <c r="D15" s="52" t="s">
        <v>88</v>
      </c>
      <c r="E15" s="25" t="s">
        <v>44</v>
      </c>
      <c r="F15" s="20">
        <v>43598.916666666664</v>
      </c>
      <c r="G15" s="20">
        <v>43599.541666666664</v>
      </c>
      <c r="H15" s="52" t="s">
        <v>45</v>
      </c>
      <c r="I15" s="53">
        <f t="shared" si="0"/>
        <v>15</v>
      </c>
      <c r="J15" s="25">
        <v>2</v>
      </c>
      <c r="K15" s="25">
        <v>2</v>
      </c>
      <c r="L15" s="52" t="s">
        <v>89</v>
      </c>
      <c r="M15" s="52">
        <v>0</v>
      </c>
      <c r="N15" s="52">
        <v>0</v>
      </c>
      <c r="O15" s="52">
        <v>1390</v>
      </c>
      <c r="P15" s="52">
        <v>0</v>
      </c>
      <c r="Q15" s="52">
        <v>0</v>
      </c>
      <c r="R15" s="52">
        <f t="shared" si="1"/>
        <v>1390</v>
      </c>
      <c r="S15" s="52">
        <v>0</v>
      </c>
      <c r="T15" s="52">
        <v>0</v>
      </c>
      <c r="U15" s="52">
        <v>0</v>
      </c>
      <c r="V15" s="69">
        <f t="shared" si="2"/>
        <v>1390</v>
      </c>
      <c r="W15" s="52"/>
      <c r="X15" s="52">
        <f>0.065*V15+2*35</f>
        <v>160.35000000000002</v>
      </c>
      <c r="Y15" s="88"/>
      <c r="Z15" s="52" t="s">
        <v>238</v>
      </c>
      <c r="AA15" s="52" t="s">
        <v>219</v>
      </c>
      <c r="AB15" s="25" t="s">
        <v>139</v>
      </c>
      <c r="AC15" s="89">
        <v>1</v>
      </c>
      <c r="AD15" s="2"/>
    </row>
    <row r="16" spans="1:30" customFormat="1">
      <c r="A16" s="52">
        <v>25</v>
      </c>
      <c r="B16" s="25" t="s">
        <v>56</v>
      </c>
      <c r="C16" s="25" t="s">
        <v>57</v>
      </c>
      <c r="D16" s="69" t="s">
        <v>239</v>
      </c>
      <c r="E16" s="25" t="s">
        <v>44</v>
      </c>
      <c r="F16" s="20">
        <v>43599.083333333336</v>
      </c>
      <c r="G16" s="20">
        <v>43599.416666666664</v>
      </c>
      <c r="H16" s="52" t="s">
        <v>45</v>
      </c>
      <c r="I16" s="53">
        <f t="shared" si="0"/>
        <v>7.9999999998835847</v>
      </c>
      <c r="J16" s="25">
        <v>2</v>
      </c>
      <c r="K16" s="25">
        <v>2</v>
      </c>
      <c r="L16" s="52" t="s">
        <v>240</v>
      </c>
      <c r="M16" s="52">
        <v>0</v>
      </c>
      <c r="N16" s="52">
        <v>0</v>
      </c>
      <c r="O16" s="52">
        <v>490</v>
      </c>
      <c r="P16" s="52">
        <v>0</v>
      </c>
      <c r="Q16" s="52">
        <v>0</v>
      </c>
      <c r="R16" s="52">
        <f t="shared" si="1"/>
        <v>490</v>
      </c>
      <c r="S16" s="52">
        <v>0</v>
      </c>
      <c r="T16" s="52">
        <v>0</v>
      </c>
      <c r="U16" s="52">
        <v>0</v>
      </c>
      <c r="V16" s="69">
        <f t="shared" si="2"/>
        <v>490</v>
      </c>
      <c r="W16" s="52"/>
      <c r="X16" s="52">
        <f>0.065*V16</f>
        <v>31.85</v>
      </c>
      <c r="Y16" s="88"/>
      <c r="Z16" s="52" t="s">
        <v>241</v>
      </c>
      <c r="AA16" s="52" t="s">
        <v>219</v>
      </c>
      <c r="AB16" s="52" t="s">
        <v>49</v>
      </c>
      <c r="AC16" s="89">
        <v>1</v>
      </c>
      <c r="AD16" s="2"/>
    </row>
    <row r="17" spans="1:29" customFormat="1">
      <c r="A17" s="52">
        <v>26</v>
      </c>
      <c r="B17" s="25" t="s">
        <v>56</v>
      </c>
      <c r="C17" s="25" t="s">
        <v>57</v>
      </c>
      <c r="D17" s="69" t="s">
        <v>239</v>
      </c>
      <c r="E17" s="25" t="s">
        <v>44</v>
      </c>
      <c r="F17" s="20">
        <v>43599.875</v>
      </c>
      <c r="G17" s="20">
        <v>43599.958333333336</v>
      </c>
      <c r="H17" s="52" t="s">
        <v>45</v>
      </c>
      <c r="I17" s="53">
        <f t="shared" si="0"/>
        <v>2.0000000000582077</v>
      </c>
      <c r="J17" s="25">
        <v>2</v>
      </c>
      <c r="K17" s="25">
        <v>2</v>
      </c>
      <c r="L17" s="52" t="s">
        <v>240</v>
      </c>
      <c r="M17" s="52">
        <v>0</v>
      </c>
      <c r="N17" s="52">
        <v>0</v>
      </c>
      <c r="O17" s="52">
        <v>490</v>
      </c>
      <c r="P17" s="52">
        <v>0</v>
      </c>
      <c r="Q17" s="52">
        <v>0</v>
      </c>
      <c r="R17" s="52">
        <f t="shared" si="1"/>
        <v>490</v>
      </c>
      <c r="S17" s="52">
        <v>0</v>
      </c>
      <c r="T17" s="52">
        <v>0</v>
      </c>
      <c r="U17" s="52">
        <v>0</v>
      </c>
      <c r="V17" s="69">
        <f t="shared" si="2"/>
        <v>490</v>
      </c>
      <c r="W17" s="52"/>
      <c r="X17" s="52">
        <f>0.065*V17+2*3</f>
        <v>37.85</v>
      </c>
      <c r="Y17" s="88"/>
      <c r="Z17" s="52" t="s">
        <v>242</v>
      </c>
      <c r="AA17" s="31" t="s">
        <v>219</v>
      </c>
      <c r="AB17" s="25" t="s">
        <v>49</v>
      </c>
      <c r="AC17" s="89">
        <v>1</v>
      </c>
    </row>
    <row r="18" spans="1:29" customFormat="1">
      <c r="A18" s="52">
        <v>27</v>
      </c>
      <c r="B18" s="25" t="s">
        <v>56</v>
      </c>
      <c r="C18" s="25" t="s">
        <v>57</v>
      </c>
      <c r="D18" s="52" t="s">
        <v>243</v>
      </c>
      <c r="E18" s="25" t="s">
        <v>44</v>
      </c>
      <c r="F18" s="20">
        <v>43599.402777777781</v>
      </c>
      <c r="G18" s="20">
        <v>43599.444444444445</v>
      </c>
      <c r="H18" s="52" t="s">
        <v>45</v>
      </c>
      <c r="I18" s="53">
        <f t="shared" si="0"/>
        <v>0.99999999994179234</v>
      </c>
      <c r="J18" s="25">
        <v>2</v>
      </c>
      <c r="K18" s="25">
        <v>2</v>
      </c>
      <c r="L18" s="52" t="s">
        <v>244</v>
      </c>
      <c r="M18" s="52">
        <v>0</v>
      </c>
      <c r="N18" s="52">
        <v>0</v>
      </c>
      <c r="O18" s="52">
        <v>1</v>
      </c>
      <c r="P18" s="52">
        <v>0</v>
      </c>
      <c r="Q18" s="52">
        <v>0</v>
      </c>
      <c r="R18" s="52">
        <f t="shared" si="1"/>
        <v>1</v>
      </c>
      <c r="S18" s="52">
        <v>0</v>
      </c>
      <c r="T18" s="52">
        <v>0</v>
      </c>
      <c r="U18" s="52">
        <v>0</v>
      </c>
      <c r="V18" s="69">
        <f t="shared" si="2"/>
        <v>1</v>
      </c>
      <c r="W18" s="52"/>
      <c r="X18" s="52">
        <v>24</v>
      </c>
      <c r="Y18" s="88"/>
      <c r="Z18" s="52" t="s">
        <v>245</v>
      </c>
      <c r="AA18" s="31" t="s">
        <v>219</v>
      </c>
      <c r="AB18" s="31" t="s">
        <v>49</v>
      </c>
      <c r="AC18" s="89">
        <v>1</v>
      </c>
    </row>
    <row r="19" spans="1:29" customFormat="1">
      <c r="A19" s="52">
        <v>28</v>
      </c>
      <c r="B19" s="25" t="s">
        <v>56</v>
      </c>
      <c r="C19" s="25" t="s">
        <v>42</v>
      </c>
      <c r="D19" s="69" t="s">
        <v>246</v>
      </c>
      <c r="E19" s="25" t="s">
        <v>44</v>
      </c>
      <c r="F19" s="20">
        <v>43600.395833333336</v>
      </c>
      <c r="G19" s="20">
        <v>43600.423611111109</v>
      </c>
      <c r="H19" s="52" t="s">
        <v>45</v>
      </c>
      <c r="I19" s="53">
        <f t="shared" si="0"/>
        <v>0.6666666665696539</v>
      </c>
      <c r="J19" s="25">
        <v>2</v>
      </c>
      <c r="K19" s="25">
        <v>2</v>
      </c>
      <c r="L19" s="52" t="s">
        <v>247</v>
      </c>
      <c r="M19" s="52">
        <v>0</v>
      </c>
      <c r="N19" s="52">
        <v>0</v>
      </c>
      <c r="O19" s="52">
        <v>362</v>
      </c>
      <c r="P19" s="52">
        <v>0</v>
      </c>
      <c r="Q19" s="52">
        <v>0</v>
      </c>
      <c r="R19" s="52">
        <f t="shared" si="1"/>
        <v>362</v>
      </c>
      <c r="S19" s="52">
        <v>0</v>
      </c>
      <c r="T19" s="52">
        <v>0</v>
      </c>
      <c r="U19" s="52">
        <v>0</v>
      </c>
      <c r="V19" s="69">
        <f t="shared" si="2"/>
        <v>362</v>
      </c>
      <c r="W19" s="52"/>
      <c r="X19" s="52">
        <f>0.065*V19+21</f>
        <v>44.53</v>
      </c>
      <c r="Y19" s="88"/>
      <c r="Z19" s="52" t="s">
        <v>248</v>
      </c>
      <c r="AA19" s="31" t="s">
        <v>87</v>
      </c>
      <c r="AB19" s="31" t="s">
        <v>49</v>
      </c>
      <c r="AC19" s="89">
        <v>0</v>
      </c>
    </row>
    <row r="20" spans="1:29" customFormat="1">
      <c r="A20" s="52">
        <v>29</v>
      </c>
      <c r="B20" s="25" t="s">
        <v>56</v>
      </c>
      <c r="C20" s="25" t="s">
        <v>57</v>
      </c>
      <c r="D20" s="52" t="s">
        <v>243</v>
      </c>
      <c r="E20" s="25" t="s">
        <v>44</v>
      </c>
      <c r="F20" s="20">
        <v>43600.4375</v>
      </c>
      <c r="G20" s="20">
        <v>43600.5</v>
      </c>
      <c r="H20" s="52" t="s">
        <v>98</v>
      </c>
      <c r="I20" s="53">
        <f t="shared" si="0"/>
        <v>1.5</v>
      </c>
      <c r="J20" s="25">
        <v>2</v>
      </c>
      <c r="K20" s="25">
        <v>2</v>
      </c>
      <c r="L20" s="52" t="s">
        <v>244</v>
      </c>
      <c r="M20" s="52">
        <v>0</v>
      </c>
      <c r="N20" s="52">
        <v>0</v>
      </c>
      <c r="O20" s="52">
        <v>1</v>
      </c>
      <c r="P20" s="52">
        <v>0</v>
      </c>
      <c r="Q20" s="52">
        <v>0</v>
      </c>
      <c r="R20" s="52">
        <f t="shared" si="1"/>
        <v>1</v>
      </c>
      <c r="S20" s="52">
        <v>0</v>
      </c>
      <c r="T20" s="52">
        <v>0</v>
      </c>
      <c r="U20" s="52">
        <v>0</v>
      </c>
      <c r="V20" s="69">
        <f t="shared" si="2"/>
        <v>1</v>
      </c>
      <c r="W20" s="52"/>
      <c r="X20" s="52">
        <v>24</v>
      </c>
      <c r="Y20" s="88"/>
      <c r="Z20" s="52" t="s">
        <v>253</v>
      </c>
      <c r="AA20" s="52" t="s">
        <v>231</v>
      </c>
      <c r="AB20" s="52" t="s">
        <v>49</v>
      </c>
      <c r="AC20" s="89">
        <v>0</v>
      </c>
    </row>
    <row r="21" spans="1:29" customFormat="1">
      <c r="A21" s="52"/>
      <c r="B21" s="25"/>
      <c r="C21" s="25"/>
      <c r="D21" s="52"/>
      <c r="E21" s="25"/>
      <c r="F21" s="20"/>
      <c r="G21" s="20"/>
      <c r="H21" s="52"/>
      <c r="I21" s="53"/>
      <c r="J21" s="25"/>
      <c r="K21" s="25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69"/>
      <c r="W21" s="52"/>
      <c r="X21" s="52"/>
      <c r="Y21" s="52"/>
      <c r="Z21" s="69"/>
      <c r="AA21" s="69"/>
      <c r="AB21" s="69"/>
      <c r="AC21" s="52"/>
    </row>
    <row r="22" spans="1:29" customFormat="1">
      <c r="A22" s="52"/>
      <c r="B22" s="55"/>
      <c r="C22" s="56"/>
      <c r="D22" s="56"/>
      <c r="E22" s="57"/>
      <c r="F22" s="58"/>
      <c r="G22" s="58"/>
      <c r="H22" s="59"/>
      <c r="I22" s="60"/>
      <c r="J22" s="61"/>
      <c r="K22" s="62"/>
      <c r="L22" s="63"/>
      <c r="M22" s="64"/>
      <c r="N22" s="62"/>
      <c r="O22" s="65"/>
      <c r="P22" s="64"/>
      <c r="Q22" s="61"/>
      <c r="R22" s="65"/>
      <c r="S22" s="61"/>
      <c r="T22" s="61"/>
      <c r="U22" s="61"/>
      <c r="V22" s="65"/>
      <c r="W22" s="61"/>
      <c r="X22" s="57"/>
      <c r="Y22" s="57"/>
      <c r="Z22" s="66"/>
      <c r="AA22" s="65"/>
      <c r="AB22" s="67"/>
      <c r="AC22" s="57"/>
    </row>
    <row r="23" spans="1:29" customFormat="1">
      <c r="A23" s="52"/>
      <c r="B23" s="90"/>
      <c r="C23" s="41"/>
      <c r="D23" s="41"/>
      <c r="E23" s="49"/>
      <c r="F23" s="42"/>
      <c r="G23" s="42"/>
      <c r="H23" s="43"/>
      <c r="I23" s="44"/>
      <c r="J23" s="45"/>
      <c r="K23" s="45"/>
      <c r="L23" s="47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34"/>
      <c r="Y23" s="49"/>
      <c r="Z23" s="41"/>
      <c r="AA23" s="51"/>
      <c r="AB23" s="51"/>
      <c r="AC23" s="49"/>
    </row>
    <row r="24" spans="1:29">
      <c r="A24" s="88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</row>
  </sheetData>
  <mergeCells count="31"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M7:M9"/>
    <mergeCell ref="N7:N9"/>
    <mergeCell ref="O7:W7"/>
    <mergeCell ref="X7:X9"/>
    <mergeCell ref="O8:O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P8:R8"/>
    <mergeCell ref="S8:V8"/>
    <mergeCell ref="W8:W9"/>
  </mergeCells>
  <pageMargins left="0.70000000000000007" right="0.70000000000000007" top="0.75" bottom="0.75" header="0.30000000000000004" footer="0.30000000000000004"/>
</worksheet>
</file>

<file path=xl/worksheets/sheet9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Q1"/>
    </sheetView>
  </sheetViews>
  <sheetFormatPr defaultRowHeight="16.5"/>
  <cols>
    <col min="1" max="1" width="9.140625" style="2" customWidth="1"/>
    <col min="2" max="2" width="18.28515625" style="2" customWidth="1"/>
    <col min="3" max="3" width="9.140625" style="2" customWidth="1"/>
    <col min="4" max="4" width="47.28515625" style="2" customWidth="1"/>
    <col min="5" max="5" width="9.140625" style="2" customWidth="1"/>
    <col min="6" max="6" width="18.28515625" style="2" customWidth="1"/>
    <col min="7" max="7" width="16.140625" style="2" customWidth="1"/>
    <col min="8" max="11" width="9.140625" style="2" customWidth="1"/>
    <col min="12" max="12" width="16.28515625" style="2" customWidth="1"/>
    <col min="13" max="25" width="9.140625" style="2" customWidth="1"/>
    <col min="26" max="26" width="15" style="2" customWidth="1"/>
    <col min="27" max="27" width="9.140625" style="2" customWidth="1"/>
    <col min="28" max="16384" width="9.140625" style="2"/>
  </cols>
  <sheetData>
    <row r="1" spans="1:30" customFormat="1">
      <c r="A1" s="264"/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customForma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 t="s">
        <v>234</v>
      </c>
      <c r="R2" s="2" t="s">
        <v>2</v>
      </c>
      <c r="S2" s="4">
        <v>2019</v>
      </c>
      <c r="T2" t="s">
        <v>3</v>
      </c>
      <c r="U2" s="2"/>
      <c r="V2" s="2"/>
      <c r="W2" s="2"/>
      <c r="X2" s="2"/>
      <c r="Y2" s="5"/>
      <c r="Z2" s="5"/>
      <c r="AA2" s="5"/>
      <c r="AB2" s="5"/>
      <c r="AC2" s="5"/>
      <c r="AD2" s="2"/>
    </row>
    <row r="3" spans="1:30" customFormat="1">
      <c r="A3" s="265" t="s">
        <v>4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"/>
      <c r="X3" s="2"/>
      <c r="Y3" s="5"/>
      <c r="Z3" s="5"/>
      <c r="AA3" s="5"/>
      <c r="AB3" s="5"/>
      <c r="AC3" s="5"/>
      <c r="AD3" s="2"/>
    </row>
    <row r="4" spans="1:30" customFormat="1">
      <c r="A4" s="266" t="s">
        <v>5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6"/>
      <c r="X4" s="6"/>
      <c r="Y4" s="6"/>
      <c r="Z4" s="6"/>
      <c r="AA4" s="6"/>
      <c r="AB4" s="6"/>
      <c r="AC4" s="6"/>
      <c r="AD4" s="2"/>
    </row>
    <row r="5" spans="1:30" s="10" customFormat="1" ht="27.75" customHeight="1" thickBot="1">
      <c r="A5" s="7"/>
      <c r="B5" s="7"/>
      <c r="C5" s="7"/>
      <c r="D5" s="7"/>
      <c r="E5" s="7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9"/>
      <c r="V5" s="9"/>
      <c r="W5" s="9"/>
      <c r="X5" s="9"/>
      <c r="Y5" s="9"/>
      <c r="Z5" s="9"/>
      <c r="AA5" s="9"/>
      <c r="AB5" s="9"/>
      <c r="AC5" s="9"/>
    </row>
    <row r="6" spans="1:30" customFormat="1" ht="32.25" customHeight="1" thickBot="1">
      <c r="A6" s="267" t="s">
        <v>6</v>
      </c>
      <c r="B6" s="267"/>
      <c r="C6" s="267"/>
      <c r="D6" s="267"/>
      <c r="E6" s="267"/>
      <c r="F6" s="267"/>
      <c r="G6" s="267"/>
      <c r="H6" s="267"/>
      <c r="I6" s="267"/>
      <c r="J6" s="263" t="s">
        <v>7</v>
      </c>
      <c r="K6" s="263" t="s">
        <v>8</v>
      </c>
      <c r="L6" s="267" t="s">
        <v>9</v>
      </c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3" t="s">
        <v>10</v>
      </c>
      <c r="Z6" s="267" t="s">
        <v>11</v>
      </c>
      <c r="AA6" s="267"/>
      <c r="AB6" s="267"/>
      <c r="AC6" s="263" t="s">
        <v>12</v>
      </c>
      <c r="AD6" s="2"/>
    </row>
    <row r="7" spans="1:30" customFormat="1" ht="171.75" customHeight="1" thickBot="1">
      <c r="A7" s="263" t="s">
        <v>13</v>
      </c>
      <c r="B7" s="263" t="s">
        <v>14</v>
      </c>
      <c r="C7" s="263" t="s">
        <v>15</v>
      </c>
      <c r="D7" s="263" t="s">
        <v>16</v>
      </c>
      <c r="E7" s="263" t="s">
        <v>17</v>
      </c>
      <c r="F7" s="263" t="s">
        <v>18</v>
      </c>
      <c r="G7" s="263" t="s">
        <v>19</v>
      </c>
      <c r="H7" s="263" t="s">
        <v>20</v>
      </c>
      <c r="I7" s="263" t="s">
        <v>21</v>
      </c>
      <c r="J7" s="263"/>
      <c r="K7" s="263"/>
      <c r="L7" s="263" t="s">
        <v>22</v>
      </c>
      <c r="M7" s="263" t="s">
        <v>23</v>
      </c>
      <c r="N7" s="263" t="s">
        <v>24</v>
      </c>
      <c r="O7" s="267" t="s">
        <v>25</v>
      </c>
      <c r="P7" s="267"/>
      <c r="Q7" s="267"/>
      <c r="R7" s="267"/>
      <c r="S7" s="267"/>
      <c r="T7" s="267"/>
      <c r="U7" s="267"/>
      <c r="V7" s="267"/>
      <c r="W7" s="267"/>
      <c r="X7" s="263" t="s">
        <v>26</v>
      </c>
      <c r="Y7" s="263"/>
      <c r="Z7" s="267"/>
      <c r="AA7" s="267"/>
      <c r="AB7" s="267"/>
      <c r="AC7" s="263"/>
      <c r="AD7" s="2"/>
    </row>
    <row r="8" spans="1:30" customFormat="1" ht="63.75" customHeight="1" thickBot="1">
      <c r="A8" s="263"/>
      <c r="B8" s="263"/>
      <c r="C8" s="263"/>
      <c r="D8" s="263"/>
      <c r="E8" s="263"/>
      <c r="F8" s="263"/>
      <c r="G8" s="263"/>
      <c r="H8" s="263"/>
      <c r="I8" s="263"/>
      <c r="J8" s="263"/>
      <c r="K8" s="263"/>
      <c r="L8" s="263"/>
      <c r="M8" s="263"/>
      <c r="N8" s="263"/>
      <c r="O8" s="263" t="s">
        <v>27</v>
      </c>
      <c r="P8" s="267" t="s">
        <v>28</v>
      </c>
      <c r="Q8" s="267"/>
      <c r="R8" s="267"/>
      <c r="S8" s="267" t="s">
        <v>29</v>
      </c>
      <c r="T8" s="267"/>
      <c r="U8" s="267"/>
      <c r="V8" s="267"/>
      <c r="W8" s="263" t="s">
        <v>30</v>
      </c>
      <c r="X8" s="263"/>
      <c r="Y8" s="263"/>
      <c r="Z8" s="263" t="s">
        <v>31</v>
      </c>
      <c r="AA8" s="263" t="s">
        <v>32</v>
      </c>
      <c r="AB8" s="263" t="s">
        <v>33</v>
      </c>
      <c r="AC8" s="263"/>
      <c r="AD8" s="2"/>
    </row>
    <row r="9" spans="1:30" customFormat="1" ht="71.25" thickBot="1">
      <c r="A9" s="263"/>
      <c r="B9" s="263"/>
      <c r="C9" s="263"/>
      <c r="D9" s="263"/>
      <c r="E9" s="263"/>
      <c r="F9" s="263"/>
      <c r="G9" s="263"/>
      <c r="H9" s="263"/>
      <c r="I9" s="263"/>
      <c r="J9" s="263"/>
      <c r="K9" s="263"/>
      <c r="L9" s="263"/>
      <c r="M9" s="263"/>
      <c r="N9" s="263"/>
      <c r="O9" s="263"/>
      <c r="P9" s="11" t="s">
        <v>34</v>
      </c>
      <c r="Q9" s="11" t="s">
        <v>35</v>
      </c>
      <c r="R9" s="11" t="s">
        <v>36</v>
      </c>
      <c r="S9" s="11" t="s">
        <v>37</v>
      </c>
      <c r="T9" s="11" t="s">
        <v>38</v>
      </c>
      <c r="U9" s="11" t="s">
        <v>39</v>
      </c>
      <c r="V9" s="11" t="s">
        <v>40</v>
      </c>
      <c r="W9" s="263"/>
      <c r="X9" s="263"/>
      <c r="Y9" s="263"/>
      <c r="Z9" s="263"/>
      <c r="AA9" s="263"/>
      <c r="AB9" s="263"/>
      <c r="AC9" s="263"/>
      <c r="AD9" s="12">
        <v>4.1666666666666664E-2</v>
      </c>
    </row>
    <row r="10" spans="1:30" customFormat="1" ht="17.25" thickBot="1">
      <c r="A10" s="68">
        <v>1</v>
      </c>
      <c r="B10" s="68">
        <v>2</v>
      </c>
      <c r="C10" s="68">
        <v>3</v>
      </c>
      <c r="D10" s="68">
        <v>4</v>
      </c>
      <c r="E10" s="68">
        <v>5</v>
      </c>
      <c r="F10" s="68">
        <v>6</v>
      </c>
      <c r="G10" s="68">
        <v>7</v>
      </c>
      <c r="H10" s="68">
        <v>8</v>
      </c>
      <c r="I10" s="68">
        <v>9</v>
      </c>
      <c r="J10" s="68">
        <v>10</v>
      </c>
      <c r="K10" s="68">
        <v>11</v>
      </c>
      <c r="L10" s="68">
        <v>12</v>
      </c>
      <c r="M10" s="68">
        <v>13</v>
      </c>
      <c r="N10" s="68">
        <v>14</v>
      </c>
      <c r="O10" s="68">
        <v>15</v>
      </c>
      <c r="P10" s="68">
        <v>16</v>
      </c>
      <c r="Q10" s="68">
        <v>17</v>
      </c>
      <c r="R10" s="68">
        <v>18</v>
      </c>
      <c r="S10" s="68">
        <v>19</v>
      </c>
      <c r="T10" s="68">
        <v>20</v>
      </c>
      <c r="U10" s="68">
        <v>21</v>
      </c>
      <c r="V10" s="68">
        <v>22</v>
      </c>
      <c r="W10" s="68">
        <v>23</v>
      </c>
      <c r="X10" s="68">
        <v>24</v>
      </c>
      <c r="Y10" s="68">
        <v>25</v>
      </c>
      <c r="Z10" s="68">
        <v>26</v>
      </c>
      <c r="AA10" s="68">
        <v>27</v>
      </c>
      <c r="AB10" s="68">
        <v>28</v>
      </c>
      <c r="AC10" s="68">
        <v>29</v>
      </c>
      <c r="AD10" s="15"/>
    </row>
    <row r="11" spans="1:30" customFormat="1">
      <c r="A11" s="52">
        <v>29</v>
      </c>
      <c r="B11" s="25" t="s">
        <v>56</v>
      </c>
      <c r="C11" s="25" t="s">
        <v>42</v>
      </c>
      <c r="D11" s="69" t="s">
        <v>246</v>
      </c>
      <c r="E11" s="25" t="s">
        <v>44</v>
      </c>
      <c r="F11" s="20">
        <v>43617.708333333336</v>
      </c>
      <c r="G11" s="20">
        <v>43617.8125</v>
      </c>
      <c r="H11" s="52" t="s">
        <v>45</v>
      </c>
      <c r="I11" s="53">
        <f>(G11-F11)/$AD$9</f>
        <v>2.4999999999417923</v>
      </c>
      <c r="J11" s="75">
        <v>2</v>
      </c>
      <c r="K11" s="75">
        <v>2</v>
      </c>
      <c r="L11" s="52" t="s">
        <v>247</v>
      </c>
      <c r="M11" s="52">
        <v>0</v>
      </c>
      <c r="N11" s="52">
        <v>0</v>
      </c>
      <c r="O11" s="52">
        <v>362</v>
      </c>
      <c r="P11" s="52">
        <v>0</v>
      </c>
      <c r="Q11" s="52">
        <v>0</v>
      </c>
      <c r="R11" s="52">
        <f>O11</f>
        <v>362</v>
      </c>
      <c r="S11" s="52">
        <v>0</v>
      </c>
      <c r="T11" s="52">
        <v>0</v>
      </c>
      <c r="U11" s="52">
        <v>0</v>
      </c>
      <c r="V11" s="69">
        <f>R11</f>
        <v>362</v>
      </c>
      <c r="W11" s="52"/>
      <c r="X11" s="52">
        <f>0.065*V11+21</f>
        <v>44.53</v>
      </c>
      <c r="Y11" s="88"/>
      <c r="Z11" s="52" t="s">
        <v>254</v>
      </c>
      <c r="AA11" s="31" t="s">
        <v>87</v>
      </c>
      <c r="AB11" s="31" t="s">
        <v>49</v>
      </c>
      <c r="AC11" s="89">
        <v>0</v>
      </c>
      <c r="AD11" s="15"/>
    </row>
    <row r="12" spans="1:30" customFormat="1">
      <c r="A12" s="52">
        <v>30</v>
      </c>
      <c r="B12" s="25" t="s">
        <v>56</v>
      </c>
      <c r="C12" s="25" t="s">
        <v>57</v>
      </c>
      <c r="D12" s="69" t="s">
        <v>239</v>
      </c>
      <c r="E12" s="25" t="s">
        <v>44</v>
      </c>
      <c r="F12" s="20">
        <v>43617.708333333336</v>
      </c>
      <c r="G12" s="20">
        <v>43617.791666666664</v>
      </c>
      <c r="H12" s="52" t="s">
        <v>45</v>
      </c>
      <c r="I12" s="53">
        <f>(G12-F12)/$AD$9</f>
        <v>1.9999999998835847</v>
      </c>
      <c r="J12" s="25">
        <v>2</v>
      </c>
      <c r="K12" s="25">
        <v>2</v>
      </c>
      <c r="L12" s="52" t="s">
        <v>240</v>
      </c>
      <c r="M12" s="52">
        <v>0</v>
      </c>
      <c r="N12" s="52">
        <v>0</v>
      </c>
      <c r="O12" s="52">
        <v>490</v>
      </c>
      <c r="P12" s="52">
        <v>0</v>
      </c>
      <c r="Q12" s="52">
        <v>0</v>
      </c>
      <c r="R12" s="52">
        <f>O12</f>
        <v>490</v>
      </c>
      <c r="S12" s="52">
        <v>0</v>
      </c>
      <c r="T12" s="52">
        <v>0</v>
      </c>
      <c r="U12" s="52">
        <v>0</v>
      </c>
      <c r="V12" s="69">
        <f>R12</f>
        <v>490</v>
      </c>
      <c r="W12" s="52"/>
      <c r="X12" s="52">
        <f>0.065*V12</f>
        <v>31.85</v>
      </c>
      <c r="Y12" s="88"/>
      <c r="Z12" s="52" t="s">
        <v>241</v>
      </c>
      <c r="AA12" s="52" t="s">
        <v>219</v>
      </c>
      <c r="AB12" s="52" t="s">
        <v>49</v>
      </c>
      <c r="AC12" s="89">
        <v>1</v>
      </c>
      <c r="AD12" s="2"/>
    </row>
    <row r="13" spans="1:30" customFormat="1">
      <c r="A13" s="52">
        <v>31</v>
      </c>
      <c r="B13" s="25"/>
      <c r="C13" s="25"/>
      <c r="D13" s="69"/>
      <c r="E13" s="25"/>
      <c r="F13" s="20"/>
      <c r="G13" s="20"/>
      <c r="H13" s="52"/>
      <c r="I13" s="53"/>
      <c r="J13" s="75"/>
      <c r="K13" s="75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69"/>
      <c r="W13" s="52"/>
      <c r="X13" s="52"/>
      <c r="Y13" s="88"/>
      <c r="Z13" s="52"/>
      <c r="AA13" s="52"/>
      <c r="AB13" s="52"/>
      <c r="AC13" s="89"/>
      <c r="AD13" s="2"/>
    </row>
    <row r="14" spans="1:30" customFormat="1">
      <c r="A14" s="52">
        <v>32</v>
      </c>
      <c r="B14" s="25"/>
      <c r="C14" s="25"/>
      <c r="D14" s="69"/>
      <c r="E14" s="25"/>
      <c r="F14" s="20"/>
      <c r="G14" s="20"/>
      <c r="H14" s="52"/>
      <c r="I14" s="53"/>
      <c r="J14" s="75"/>
      <c r="K14" s="75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69"/>
      <c r="W14" s="52"/>
      <c r="X14" s="52"/>
      <c r="Y14" s="88"/>
      <c r="Z14" s="52"/>
      <c r="AA14" s="52"/>
      <c r="AB14" s="52"/>
      <c r="AC14" s="89"/>
    </row>
    <row r="15" spans="1:30" customFormat="1">
      <c r="A15" s="52">
        <v>33</v>
      </c>
      <c r="B15" s="25"/>
      <c r="C15" s="25"/>
      <c r="D15" s="69"/>
      <c r="E15" s="25"/>
      <c r="F15" s="20"/>
      <c r="G15" s="20"/>
      <c r="H15" s="52"/>
      <c r="I15" s="53"/>
      <c r="J15" s="75"/>
      <c r="K15" s="75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69"/>
      <c r="W15" s="52"/>
      <c r="X15" s="52"/>
      <c r="Y15" s="88"/>
      <c r="Z15" s="52"/>
      <c r="AA15" s="52"/>
      <c r="AB15" s="52"/>
      <c r="AC15" s="89"/>
    </row>
    <row r="16" spans="1:30" customFormat="1">
      <c r="A16" s="52">
        <v>34</v>
      </c>
      <c r="B16" s="25"/>
      <c r="C16" s="25"/>
      <c r="D16" s="69"/>
      <c r="E16" s="25"/>
      <c r="F16" s="20"/>
      <c r="G16" s="20"/>
      <c r="H16" s="52"/>
      <c r="I16" s="53"/>
      <c r="J16" s="75"/>
      <c r="K16" s="75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69"/>
      <c r="W16" s="52"/>
      <c r="X16" s="52"/>
      <c r="Y16" s="88"/>
      <c r="Z16" s="52"/>
      <c r="AA16" s="52"/>
      <c r="AB16" s="52"/>
      <c r="AC16" s="89"/>
    </row>
    <row r="17" spans="1:29" customFormat="1">
      <c r="A17" s="52">
        <v>35</v>
      </c>
      <c r="B17" s="25"/>
      <c r="C17" s="25"/>
      <c r="D17" s="69"/>
      <c r="E17" s="25"/>
      <c r="F17" s="20"/>
      <c r="G17" s="20"/>
      <c r="H17" s="52"/>
      <c r="I17" s="53"/>
      <c r="J17" s="75"/>
      <c r="K17" s="75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69"/>
      <c r="W17" s="52"/>
      <c r="X17" s="52"/>
      <c r="Y17" s="88"/>
      <c r="Z17" s="52"/>
      <c r="AA17" s="52"/>
      <c r="AB17" s="52"/>
      <c r="AC17" s="89"/>
    </row>
    <row r="18" spans="1:29" customFormat="1">
      <c r="A18" s="52">
        <v>36</v>
      </c>
      <c r="B18" s="25"/>
      <c r="C18" s="25"/>
      <c r="D18" s="69"/>
      <c r="E18" s="25"/>
      <c r="F18" s="20"/>
      <c r="G18" s="20"/>
      <c r="H18" s="52"/>
      <c r="I18" s="53"/>
      <c r="J18" s="75"/>
      <c r="K18" s="75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69"/>
      <c r="W18" s="52"/>
      <c r="X18" s="52"/>
      <c r="Y18" s="88"/>
      <c r="Z18" s="52"/>
      <c r="AA18" s="52"/>
      <c r="AB18" s="52"/>
      <c r="AC18" s="89"/>
    </row>
    <row r="19" spans="1:29" customFormat="1">
      <c r="A19" s="52">
        <v>37</v>
      </c>
      <c r="B19" s="25"/>
      <c r="C19" s="25"/>
      <c r="D19" s="69"/>
      <c r="E19" s="25"/>
      <c r="F19" s="20"/>
      <c r="G19" s="20"/>
      <c r="H19" s="52"/>
      <c r="I19" s="53"/>
      <c r="J19" s="75"/>
      <c r="K19" s="75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69"/>
      <c r="W19" s="52"/>
      <c r="X19" s="52"/>
      <c r="Y19" s="88"/>
      <c r="Z19" s="52"/>
      <c r="AA19" s="52"/>
      <c r="AB19" s="52"/>
      <c r="AC19" s="89"/>
    </row>
    <row r="20" spans="1:29">
      <c r="A20" s="52">
        <v>38</v>
      </c>
      <c r="B20" s="25" t="s">
        <v>56</v>
      </c>
      <c r="C20" s="25" t="s">
        <v>42</v>
      </c>
      <c r="D20" s="69" t="s">
        <v>235</v>
      </c>
      <c r="E20" s="25" t="s">
        <v>44</v>
      </c>
      <c r="F20" s="20">
        <v>43598.916666666664</v>
      </c>
      <c r="G20" s="20">
        <v>43599.166666666664</v>
      </c>
      <c r="H20" s="52" t="s">
        <v>45</v>
      </c>
      <c r="I20" s="53">
        <f t="shared" ref="I20:I25" si="0">(G20-F20)/$AD$9</f>
        <v>6</v>
      </c>
      <c r="J20" s="75" t="s">
        <v>99</v>
      </c>
      <c r="K20" s="75" t="s">
        <v>99</v>
      </c>
      <c r="L20" s="52" t="s">
        <v>236</v>
      </c>
      <c r="M20" s="52">
        <v>0</v>
      </c>
      <c r="N20" s="52">
        <v>0</v>
      </c>
      <c r="O20" s="52">
        <v>594</v>
      </c>
      <c r="P20" s="52">
        <v>0</v>
      </c>
      <c r="Q20" s="52">
        <v>0</v>
      </c>
      <c r="R20" s="52">
        <f t="shared" ref="R20:R25" si="1">O20</f>
        <v>594</v>
      </c>
      <c r="S20" s="52">
        <v>0</v>
      </c>
      <c r="T20" s="52">
        <v>0</v>
      </c>
      <c r="U20" s="52">
        <v>0</v>
      </c>
      <c r="V20" s="69">
        <f t="shared" ref="V20:V25" si="2">R20</f>
        <v>594</v>
      </c>
      <c r="W20" s="52"/>
      <c r="X20" s="52">
        <f>0.065*V20+15</f>
        <v>53.61</v>
      </c>
      <c r="Y20" s="88"/>
      <c r="Z20" s="52" t="s">
        <v>255</v>
      </c>
      <c r="AA20" s="52" t="s">
        <v>219</v>
      </c>
      <c r="AB20" s="52" t="s">
        <v>76</v>
      </c>
      <c r="AC20" s="89">
        <v>1</v>
      </c>
    </row>
    <row r="21" spans="1:29">
      <c r="B21" s="25" t="s">
        <v>41</v>
      </c>
      <c r="C21" s="25" t="s">
        <v>42</v>
      </c>
      <c r="D21" s="52" t="s">
        <v>88</v>
      </c>
      <c r="E21" s="25" t="s">
        <v>44</v>
      </c>
      <c r="F21" s="20">
        <v>43598.916666666664</v>
      </c>
      <c r="G21" s="20">
        <v>43599.541666666664</v>
      </c>
      <c r="H21" s="52" t="s">
        <v>45</v>
      </c>
      <c r="I21" s="53">
        <f t="shared" si="0"/>
        <v>15</v>
      </c>
      <c r="J21" s="25">
        <v>2</v>
      </c>
      <c r="K21" s="25">
        <v>2</v>
      </c>
      <c r="L21" s="52" t="s">
        <v>89</v>
      </c>
      <c r="M21" s="52">
        <v>0</v>
      </c>
      <c r="N21" s="52">
        <v>0</v>
      </c>
      <c r="O21" s="52">
        <v>1390</v>
      </c>
      <c r="P21" s="52">
        <v>0</v>
      </c>
      <c r="Q21" s="52">
        <v>0</v>
      </c>
      <c r="R21" s="52">
        <f t="shared" si="1"/>
        <v>1390</v>
      </c>
      <c r="S21" s="52">
        <v>0</v>
      </c>
      <c r="T21" s="52">
        <v>0</v>
      </c>
      <c r="U21" s="52">
        <v>0</v>
      </c>
      <c r="V21" s="69">
        <f t="shared" si="2"/>
        <v>1390</v>
      </c>
      <c r="W21" s="52"/>
      <c r="X21" s="52">
        <f>0.065*V21+2*35</f>
        <v>160.35000000000002</v>
      </c>
      <c r="Y21" s="88"/>
      <c r="Z21" s="52" t="s">
        <v>238</v>
      </c>
      <c r="AA21" s="52" t="s">
        <v>219</v>
      </c>
      <c r="AB21" s="25" t="s">
        <v>139</v>
      </c>
      <c r="AC21" s="89">
        <v>1</v>
      </c>
    </row>
    <row r="22" spans="1:29">
      <c r="B22" s="25" t="s">
        <v>56</v>
      </c>
      <c r="C22" s="25" t="s">
        <v>57</v>
      </c>
      <c r="D22" s="69" t="s">
        <v>239</v>
      </c>
      <c r="E22" s="25" t="s">
        <v>44</v>
      </c>
      <c r="F22" s="20">
        <v>43599.083333333336</v>
      </c>
      <c r="G22" s="20">
        <v>43599.416666666664</v>
      </c>
      <c r="H22" s="52" t="s">
        <v>45</v>
      </c>
      <c r="I22" s="53">
        <f t="shared" si="0"/>
        <v>7.9999999998835847</v>
      </c>
      <c r="J22" s="25">
        <v>2</v>
      </c>
      <c r="K22" s="25">
        <v>2</v>
      </c>
      <c r="L22" s="52" t="s">
        <v>240</v>
      </c>
      <c r="M22" s="52">
        <v>0</v>
      </c>
      <c r="N22" s="52">
        <v>0</v>
      </c>
      <c r="O22" s="52">
        <v>490</v>
      </c>
      <c r="P22" s="52">
        <v>0</v>
      </c>
      <c r="Q22" s="52">
        <v>0</v>
      </c>
      <c r="R22" s="52">
        <f t="shared" si="1"/>
        <v>490</v>
      </c>
      <c r="S22" s="52">
        <v>0</v>
      </c>
      <c r="T22" s="52">
        <v>0</v>
      </c>
      <c r="U22" s="52">
        <v>0</v>
      </c>
      <c r="V22" s="69">
        <f t="shared" si="2"/>
        <v>490</v>
      </c>
      <c r="W22" s="52"/>
      <c r="X22" s="52">
        <f>0.065*V22</f>
        <v>31.85</v>
      </c>
      <c r="Y22" s="88"/>
      <c r="Z22" s="52" t="s">
        <v>241</v>
      </c>
      <c r="AA22" s="52" t="s">
        <v>219</v>
      </c>
      <c r="AB22" s="52" t="s">
        <v>49</v>
      </c>
      <c r="AC22" s="89">
        <v>1</v>
      </c>
    </row>
    <row r="23" spans="1:29">
      <c r="B23" s="25" t="s">
        <v>56</v>
      </c>
      <c r="C23" s="25" t="s">
        <v>57</v>
      </c>
      <c r="D23" s="69" t="s">
        <v>239</v>
      </c>
      <c r="E23" s="25" t="s">
        <v>44</v>
      </c>
      <c r="F23" s="20">
        <v>43599.875</v>
      </c>
      <c r="G23" s="20">
        <v>43599.958333333336</v>
      </c>
      <c r="H23" s="52" t="s">
        <v>45</v>
      </c>
      <c r="I23" s="53">
        <f t="shared" si="0"/>
        <v>2.0000000000582077</v>
      </c>
      <c r="J23" s="25">
        <v>2</v>
      </c>
      <c r="K23" s="25">
        <v>2</v>
      </c>
      <c r="L23" s="52" t="s">
        <v>240</v>
      </c>
      <c r="M23" s="52">
        <v>0</v>
      </c>
      <c r="N23" s="52">
        <v>0</v>
      </c>
      <c r="O23" s="52">
        <v>490</v>
      </c>
      <c r="P23" s="52">
        <v>0</v>
      </c>
      <c r="Q23" s="52">
        <v>0</v>
      </c>
      <c r="R23" s="52">
        <f t="shared" si="1"/>
        <v>490</v>
      </c>
      <c r="S23" s="52">
        <v>0</v>
      </c>
      <c r="T23" s="52">
        <v>0</v>
      </c>
      <c r="U23" s="52">
        <v>0</v>
      </c>
      <c r="V23" s="69">
        <f t="shared" si="2"/>
        <v>490</v>
      </c>
      <c r="W23" s="52"/>
      <c r="X23" s="52">
        <f>0.065*V23+2*3</f>
        <v>37.85</v>
      </c>
      <c r="Y23" s="88"/>
      <c r="Z23" s="52" t="s">
        <v>242</v>
      </c>
      <c r="AA23" s="31" t="s">
        <v>219</v>
      </c>
      <c r="AB23" s="25" t="s">
        <v>49</v>
      </c>
      <c r="AC23" s="89">
        <v>1</v>
      </c>
    </row>
    <row r="24" spans="1:29">
      <c r="B24" s="25" t="s">
        <v>56</v>
      </c>
      <c r="C24" s="25" t="s">
        <v>57</v>
      </c>
      <c r="D24" s="52" t="s">
        <v>243</v>
      </c>
      <c r="E24" s="25" t="s">
        <v>44</v>
      </c>
      <c r="F24" s="20">
        <v>43599.402777777781</v>
      </c>
      <c r="G24" s="20">
        <v>43599.444444444445</v>
      </c>
      <c r="H24" s="52" t="s">
        <v>45</v>
      </c>
      <c r="I24" s="53">
        <f t="shared" si="0"/>
        <v>0.99999999994179234</v>
      </c>
      <c r="J24" s="25">
        <v>2</v>
      </c>
      <c r="K24" s="25">
        <v>2</v>
      </c>
      <c r="L24" s="52" t="s">
        <v>244</v>
      </c>
      <c r="M24" s="52">
        <v>0</v>
      </c>
      <c r="N24" s="52">
        <v>0</v>
      </c>
      <c r="O24" s="52">
        <v>1</v>
      </c>
      <c r="P24" s="52">
        <v>0</v>
      </c>
      <c r="Q24" s="52">
        <v>0</v>
      </c>
      <c r="R24" s="52">
        <f t="shared" si="1"/>
        <v>1</v>
      </c>
      <c r="S24" s="52">
        <v>0</v>
      </c>
      <c r="T24" s="52">
        <v>0</v>
      </c>
      <c r="U24" s="52">
        <v>0</v>
      </c>
      <c r="V24" s="69">
        <f t="shared" si="2"/>
        <v>1</v>
      </c>
      <c r="W24" s="52"/>
      <c r="X24" s="52">
        <v>24</v>
      </c>
      <c r="Y24" s="88"/>
      <c r="Z24" s="52" t="s">
        <v>256</v>
      </c>
      <c r="AA24" s="31" t="s">
        <v>219</v>
      </c>
      <c r="AB24" s="31" t="s">
        <v>49</v>
      </c>
      <c r="AC24" s="89">
        <v>1</v>
      </c>
    </row>
    <row r="25" spans="1:29">
      <c r="B25" s="25" t="s">
        <v>56</v>
      </c>
      <c r="C25" s="25" t="s">
        <v>42</v>
      </c>
      <c r="D25" s="69" t="s">
        <v>246</v>
      </c>
      <c r="E25" s="25" t="s">
        <v>44</v>
      </c>
      <c r="F25" s="20">
        <v>43600.395833333336</v>
      </c>
      <c r="G25" s="20">
        <v>43600.423611111109</v>
      </c>
      <c r="H25" s="52" t="s">
        <v>45</v>
      </c>
      <c r="I25" s="53">
        <f t="shared" si="0"/>
        <v>0.6666666665696539</v>
      </c>
      <c r="J25" s="25">
        <v>2</v>
      </c>
      <c r="K25" s="25">
        <v>2</v>
      </c>
      <c r="L25" s="52" t="s">
        <v>247</v>
      </c>
      <c r="M25" s="52">
        <v>0</v>
      </c>
      <c r="N25" s="52">
        <v>0</v>
      </c>
      <c r="O25" s="52">
        <v>362</v>
      </c>
      <c r="P25" s="52">
        <v>0</v>
      </c>
      <c r="Q25" s="52">
        <v>0</v>
      </c>
      <c r="R25" s="52">
        <f t="shared" si="1"/>
        <v>362</v>
      </c>
      <c r="S25" s="52">
        <v>0</v>
      </c>
      <c r="T25" s="52">
        <v>0</v>
      </c>
      <c r="U25" s="52">
        <v>0</v>
      </c>
      <c r="V25" s="69">
        <f t="shared" si="2"/>
        <v>362</v>
      </c>
      <c r="W25" s="52"/>
      <c r="X25" s="52">
        <f>0.065*V25+21</f>
        <v>44.53</v>
      </c>
      <c r="Y25" s="88"/>
      <c r="Z25" s="52" t="s">
        <v>257</v>
      </c>
      <c r="AA25" s="31" t="s">
        <v>87</v>
      </c>
      <c r="AB25" s="31" t="s">
        <v>49</v>
      </c>
      <c r="AC25" s="89">
        <v>0</v>
      </c>
    </row>
    <row r="26" spans="1:29">
      <c r="B26" s="25"/>
      <c r="C26" s="25"/>
      <c r="D26" s="52"/>
      <c r="E26" s="25"/>
      <c r="F26" s="20"/>
      <c r="G26" s="20"/>
      <c r="H26" s="52"/>
      <c r="I26" s="53"/>
      <c r="J26" s="25"/>
      <c r="K26" s="25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69"/>
      <c r="W26" s="52"/>
      <c r="X26" s="52"/>
      <c r="Y26" s="52"/>
      <c r="Z26" s="69"/>
      <c r="AA26" s="69"/>
      <c r="AB26" s="69"/>
      <c r="AC26" s="52"/>
    </row>
    <row r="27" spans="1:29">
      <c r="B27" s="55"/>
      <c r="C27" s="56"/>
      <c r="D27" s="56"/>
      <c r="E27" s="57"/>
      <c r="F27" s="58"/>
      <c r="G27" s="58"/>
      <c r="H27" s="59"/>
      <c r="I27" s="60"/>
      <c r="J27" s="61"/>
      <c r="K27" s="62"/>
      <c r="L27" s="63"/>
      <c r="M27" s="64"/>
      <c r="N27" s="62"/>
      <c r="O27" s="65"/>
      <c r="P27" s="64"/>
      <c r="Q27" s="61"/>
      <c r="R27" s="65"/>
      <c r="S27" s="61"/>
      <c r="T27" s="61"/>
      <c r="U27" s="61"/>
      <c r="V27" s="65"/>
      <c r="W27" s="61"/>
      <c r="X27" s="57"/>
      <c r="Y27" s="57"/>
      <c r="Z27" s="66"/>
      <c r="AA27" s="65"/>
      <c r="AB27" s="67"/>
      <c r="AC27" s="57"/>
    </row>
    <row r="28" spans="1:29">
      <c r="B28" s="90"/>
      <c r="C28" s="41"/>
      <c r="D28" s="41"/>
      <c r="E28" s="49"/>
      <c r="F28" s="42"/>
      <c r="G28" s="42"/>
      <c r="H28" s="43"/>
      <c r="I28" s="44"/>
      <c r="J28" s="45"/>
      <c r="K28" s="45"/>
      <c r="L28" s="47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34"/>
      <c r="Y28" s="49"/>
      <c r="Z28" s="41"/>
      <c r="AA28" s="51"/>
      <c r="AB28" s="51"/>
      <c r="AC28" s="49"/>
    </row>
    <row r="29" spans="1:29"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</row>
  </sheetData>
  <mergeCells count="31"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M7:M9"/>
    <mergeCell ref="N7:N9"/>
    <mergeCell ref="O7:W7"/>
    <mergeCell ref="X7:X9"/>
    <mergeCell ref="O8:O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P8:R8"/>
    <mergeCell ref="S8:V8"/>
    <mergeCell ref="W8:W9"/>
  </mergeCells>
  <pageMargins left="0.70866141732283516" right="0" top="0.15748031496063003" bottom="0.15748031496063003" header="0" footer="0"/>
  <pageSetup paperSize="0" fitToWidth="0" fitToHeight="0" orientation="portrait" horizontalDpi="0" verticalDpi="0" copie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D24"/>
  <sheetViews>
    <sheetView topLeftCell="A10" workbookViewId="0">
      <selection activeCell="G11" sqref="G11"/>
    </sheetView>
  </sheetViews>
  <sheetFormatPr defaultRowHeight="16.5"/>
  <cols>
    <col min="1" max="1" width="9.140625" style="2" customWidth="1"/>
    <col min="2" max="2" width="18.28515625" style="2" customWidth="1"/>
    <col min="3" max="3" width="9.140625" style="2" customWidth="1"/>
    <col min="4" max="4" width="47.28515625" style="2" customWidth="1"/>
    <col min="5" max="5" width="9.140625" style="2" customWidth="1"/>
    <col min="6" max="6" width="18.28515625" style="2" customWidth="1"/>
    <col min="7" max="7" width="16.140625" style="2" customWidth="1"/>
    <col min="8" max="11" width="9.140625" style="2" customWidth="1"/>
    <col min="12" max="12" width="16.28515625" style="2" customWidth="1"/>
    <col min="13" max="25" width="9.140625" style="2" customWidth="1"/>
    <col min="26" max="26" width="15" style="2" customWidth="1"/>
    <col min="27" max="27" width="9.140625" style="2" customWidth="1"/>
    <col min="28" max="16384" width="9.140625" style="2"/>
  </cols>
  <sheetData>
    <row r="1" spans="1:30" customFormat="1">
      <c r="A1" s="264"/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customForma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 t="s">
        <v>234</v>
      </c>
      <c r="R2" s="2" t="s">
        <v>2</v>
      </c>
      <c r="S2" s="4">
        <v>2019</v>
      </c>
      <c r="T2" t="s">
        <v>3</v>
      </c>
      <c r="U2" s="2"/>
      <c r="V2" s="2"/>
      <c r="W2" s="2"/>
      <c r="X2" s="2"/>
      <c r="Y2" s="5"/>
      <c r="Z2" s="5"/>
      <c r="AA2" s="5"/>
      <c r="AB2" s="5"/>
      <c r="AC2" s="5"/>
      <c r="AD2" s="2"/>
    </row>
    <row r="3" spans="1:30" customFormat="1">
      <c r="A3" s="265" t="s">
        <v>4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"/>
      <c r="X3" s="2"/>
      <c r="Y3" s="5"/>
      <c r="Z3" s="5"/>
      <c r="AA3" s="5"/>
      <c r="AB3" s="5"/>
      <c r="AC3" s="5"/>
      <c r="AD3" s="2"/>
    </row>
    <row r="4" spans="1:30" customFormat="1">
      <c r="A4" s="266" t="s">
        <v>5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6"/>
      <c r="X4" s="6"/>
      <c r="Y4" s="6"/>
      <c r="Z4" s="6"/>
      <c r="AA4" s="6"/>
      <c r="AB4" s="6"/>
      <c r="AC4" s="6"/>
      <c r="AD4" s="2"/>
    </row>
    <row r="5" spans="1:30" s="10" customFormat="1" ht="27.75" customHeight="1" thickBot="1">
      <c r="A5" s="7"/>
      <c r="B5" s="7"/>
      <c r="C5" s="7"/>
      <c r="D5" s="7"/>
      <c r="E5" s="7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9"/>
      <c r="V5" s="9"/>
      <c r="W5" s="9"/>
      <c r="X5" s="9"/>
      <c r="Y5" s="9"/>
      <c r="Z5" s="9"/>
      <c r="AA5" s="9"/>
      <c r="AB5" s="9"/>
      <c r="AC5" s="9"/>
    </row>
    <row r="6" spans="1:30" customFormat="1" ht="32.25" customHeight="1" thickBot="1">
      <c r="A6" s="267" t="s">
        <v>6</v>
      </c>
      <c r="B6" s="267"/>
      <c r="C6" s="267"/>
      <c r="D6" s="267"/>
      <c r="E6" s="267"/>
      <c r="F6" s="267"/>
      <c r="G6" s="267"/>
      <c r="H6" s="267"/>
      <c r="I6" s="267"/>
      <c r="J6" s="263" t="s">
        <v>7</v>
      </c>
      <c r="K6" s="263" t="s">
        <v>8</v>
      </c>
      <c r="L6" s="267" t="s">
        <v>9</v>
      </c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3" t="s">
        <v>10</v>
      </c>
      <c r="Z6" s="267" t="s">
        <v>11</v>
      </c>
      <c r="AA6" s="267"/>
      <c r="AB6" s="267"/>
      <c r="AC6" s="263" t="s">
        <v>12</v>
      </c>
      <c r="AD6" s="2"/>
    </row>
    <row r="7" spans="1:30" customFormat="1" ht="171.75" customHeight="1" thickBot="1">
      <c r="A7" s="263" t="s">
        <v>13</v>
      </c>
      <c r="B7" s="263" t="s">
        <v>14</v>
      </c>
      <c r="C7" s="263" t="s">
        <v>15</v>
      </c>
      <c r="D7" s="263" t="s">
        <v>16</v>
      </c>
      <c r="E7" s="263" t="s">
        <v>17</v>
      </c>
      <c r="F7" s="263" t="s">
        <v>18</v>
      </c>
      <c r="G7" s="263" t="s">
        <v>19</v>
      </c>
      <c r="H7" s="263" t="s">
        <v>20</v>
      </c>
      <c r="I7" s="263" t="s">
        <v>21</v>
      </c>
      <c r="J7" s="263"/>
      <c r="K7" s="263"/>
      <c r="L7" s="263" t="s">
        <v>22</v>
      </c>
      <c r="M7" s="263" t="s">
        <v>23</v>
      </c>
      <c r="N7" s="263" t="s">
        <v>24</v>
      </c>
      <c r="O7" s="267" t="s">
        <v>25</v>
      </c>
      <c r="P7" s="267"/>
      <c r="Q7" s="267"/>
      <c r="R7" s="267"/>
      <c r="S7" s="267"/>
      <c r="T7" s="267"/>
      <c r="U7" s="267"/>
      <c r="V7" s="267"/>
      <c r="W7" s="267"/>
      <c r="X7" s="263" t="s">
        <v>26</v>
      </c>
      <c r="Y7" s="263"/>
      <c r="Z7" s="267"/>
      <c r="AA7" s="267"/>
      <c r="AB7" s="267"/>
      <c r="AC7" s="263"/>
      <c r="AD7" s="2"/>
    </row>
    <row r="8" spans="1:30" customFormat="1" ht="63.75" customHeight="1" thickBot="1">
      <c r="A8" s="263"/>
      <c r="B8" s="263"/>
      <c r="C8" s="263"/>
      <c r="D8" s="263"/>
      <c r="E8" s="263"/>
      <c r="F8" s="263"/>
      <c r="G8" s="263"/>
      <c r="H8" s="263"/>
      <c r="I8" s="263"/>
      <c r="J8" s="263"/>
      <c r="K8" s="263"/>
      <c r="L8" s="263"/>
      <c r="M8" s="263"/>
      <c r="N8" s="263"/>
      <c r="O8" s="263" t="s">
        <v>27</v>
      </c>
      <c r="P8" s="267" t="s">
        <v>28</v>
      </c>
      <c r="Q8" s="267"/>
      <c r="R8" s="267"/>
      <c r="S8" s="267" t="s">
        <v>29</v>
      </c>
      <c r="T8" s="267"/>
      <c r="U8" s="267"/>
      <c r="V8" s="267"/>
      <c r="W8" s="263" t="s">
        <v>30</v>
      </c>
      <c r="X8" s="263"/>
      <c r="Y8" s="263"/>
      <c r="Z8" s="263" t="s">
        <v>31</v>
      </c>
      <c r="AA8" s="263" t="s">
        <v>32</v>
      </c>
      <c r="AB8" s="263" t="s">
        <v>33</v>
      </c>
      <c r="AC8" s="263"/>
      <c r="AD8" s="2"/>
    </row>
    <row r="9" spans="1:30" customFormat="1" ht="71.25" thickBot="1">
      <c r="A9" s="263"/>
      <c r="B9" s="263"/>
      <c r="C9" s="263"/>
      <c r="D9" s="263"/>
      <c r="E9" s="263"/>
      <c r="F9" s="263"/>
      <c r="G9" s="263"/>
      <c r="H9" s="263"/>
      <c r="I9" s="263"/>
      <c r="J9" s="263"/>
      <c r="K9" s="263"/>
      <c r="L9" s="263"/>
      <c r="M9" s="263"/>
      <c r="N9" s="263"/>
      <c r="O9" s="263"/>
      <c r="P9" s="11" t="s">
        <v>34</v>
      </c>
      <c r="Q9" s="11" t="s">
        <v>35</v>
      </c>
      <c r="R9" s="11" t="s">
        <v>36</v>
      </c>
      <c r="S9" s="11" t="s">
        <v>37</v>
      </c>
      <c r="T9" s="11" t="s">
        <v>38</v>
      </c>
      <c r="U9" s="11" t="s">
        <v>39</v>
      </c>
      <c r="V9" s="11" t="s">
        <v>40</v>
      </c>
      <c r="W9" s="263"/>
      <c r="X9" s="263"/>
      <c r="Y9" s="263"/>
      <c r="Z9" s="263"/>
      <c r="AA9" s="263"/>
      <c r="AB9" s="263"/>
      <c r="AC9" s="263"/>
      <c r="AD9" s="12">
        <v>4.1666666666666664E-2</v>
      </c>
    </row>
    <row r="10" spans="1:30" customFormat="1" ht="17.25" thickBot="1">
      <c r="A10" s="68">
        <v>1</v>
      </c>
      <c r="B10" s="68">
        <v>2</v>
      </c>
      <c r="C10" s="68">
        <v>3</v>
      </c>
      <c r="D10" s="68">
        <v>4</v>
      </c>
      <c r="E10" s="68">
        <v>5</v>
      </c>
      <c r="F10" s="68">
        <v>6</v>
      </c>
      <c r="G10" s="68">
        <v>7</v>
      </c>
      <c r="H10" s="68">
        <v>8</v>
      </c>
      <c r="I10" s="68">
        <v>9</v>
      </c>
      <c r="J10" s="68">
        <v>10</v>
      </c>
      <c r="K10" s="68">
        <v>11</v>
      </c>
      <c r="L10" s="68">
        <v>12</v>
      </c>
      <c r="M10" s="68">
        <v>13</v>
      </c>
      <c r="N10" s="68">
        <v>14</v>
      </c>
      <c r="O10" s="68">
        <v>15</v>
      </c>
      <c r="P10" s="68">
        <v>16</v>
      </c>
      <c r="Q10" s="68">
        <v>17</v>
      </c>
      <c r="R10" s="68">
        <v>18</v>
      </c>
      <c r="S10" s="68">
        <v>19</v>
      </c>
      <c r="T10" s="68">
        <v>20</v>
      </c>
      <c r="U10" s="68">
        <v>21</v>
      </c>
      <c r="V10" s="68">
        <v>22</v>
      </c>
      <c r="W10" s="68">
        <v>23</v>
      </c>
      <c r="X10" s="68">
        <v>24</v>
      </c>
      <c r="Y10" s="68">
        <v>25</v>
      </c>
      <c r="Z10" s="68">
        <v>26</v>
      </c>
      <c r="AA10" s="68">
        <v>27</v>
      </c>
      <c r="AB10" s="68">
        <v>28</v>
      </c>
      <c r="AC10" s="68">
        <v>29</v>
      </c>
      <c r="AD10" s="15"/>
    </row>
    <row r="11" spans="1:30" customFormat="1">
      <c r="A11" s="52">
        <v>29</v>
      </c>
      <c r="B11" s="25" t="s">
        <v>56</v>
      </c>
      <c r="C11" s="25" t="s">
        <v>42</v>
      </c>
      <c r="D11" s="69" t="s">
        <v>246</v>
      </c>
      <c r="E11" s="25" t="s">
        <v>44</v>
      </c>
      <c r="F11" s="20">
        <v>43617.708333333336</v>
      </c>
      <c r="G11" s="20">
        <v>43617.8125</v>
      </c>
      <c r="H11" s="52" t="s">
        <v>45</v>
      </c>
      <c r="I11" s="53">
        <f t="shared" ref="I11:I19" si="0">(G11-F11)/$AD$9</f>
        <v>2.4999999999417923</v>
      </c>
      <c r="J11" s="75">
        <v>2</v>
      </c>
      <c r="K11" s="75">
        <v>2</v>
      </c>
      <c r="L11" s="52" t="s">
        <v>247</v>
      </c>
      <c r="M11" s="52">
        <v>0</v>
      </c>
      <c r="N11" s="52">
        <v>0</v>
      </c>
      <c r="O11" s="52">
        <v>362</v>
      </c>
      <c r="P11" s="52">
        <v>0</v>
      </c>
      <c r="Q11" s="52">
        <v>0</v>
      </c>
      <c r="R11" s="52">
        <f t="shared" ref="R11:R19" si="1">O11</f>
        <v>362</v>
      </c>
      <c r="S11" s="52">
        <v>0</v>
      </c>
      <c r="T11" s="52">
        <v>0</v>
      </c>
      <c r="U11" s="52">
        <v>0</v>
      </c>
      <c r="V11" s="69">
        <f t="shared" ref="V11:V19" si="2">R11</f>
        <v>362</v>
      </c>
      <c r="W11" s="52"/>
      <c r="X11" s="52">
        <f>0.065*V11+21</f>
        <v>44.53</v>
      </c>
      <c r="Y11" s="88"/>
      <c r="Z11" s="52" t="s">
        <v>258</v>
      </c>
      <c r="AA11" s="31" t="s">
        <v>87</v>
      </c>
      <c r="AB11" s="31" t="s">
        <v>49</v>
      </c>
      <c r="AC11" s="89">
        <v>1</v>
      </c>
      <c r="AD11" s="15"/>
    </row>
    <row r="12" spans="1:30" customFormat="1">
      <c r="A12" s="52">
        <v>30</v>
      </c>
      <c r="B12" s="25" t="s">
        <v>56</v>
      </c>
      <c r="C12" s="25" t="s">
        <v>57</v>
      </c>
      <c r="D12" s="69" t="s">
        <v>259</v>
      </c>
      <c r="E12" s="25" t="s">
        <v>44</v>
      </c>
      <c r="F12" s="20">
        <v>43617.708333333336</v>
      </c>
      <c r="G12" s="20">
        <v>43617.791666666664</v>
      </c>
      <c r="H12" s="52" t="s">
        <v>45</v>
      </c>
      <c r="I12" s="53">
        <f t="shared" si="0"/>
        <v>1.9999999998835847</v>
      </c>
      <c r="J12" s="25">
        <v>2</v>
      </c>
      <c r="K12" s="25">
        <v>2</v>
      </c>
      <c r="L12" s="52" t="s">
        <v>240</v>
      </c>
      <c r="M12" s="52">
        <v>0</v>
      </c>
      <c r="N12" s="52">
        <v>0</v>
      </c>
      <c r="O12" s="52">
        <v>490</v>
      </c>
      <c r="P12" s="52">
        <v>0</v>
      </c>
      <c r="Q12" s="52">
        <v>0</v>
      </c>
      <c r="R12" s="52">
        <f t="shared" si="1"/>
        <v>490</v>
      </c>
      <c r="S12" s="52">
        <v>0</v>
      </c>
      <c r="T12" s="52">
        <v>0</v>
      </c>
      <c r="U12" s="52">
        <v>0</v>
      </c>
      <c r="V12" s="69">
        <f t="shared" si="2"/>
        <v>490</v>
      </c>
      <c r="W12" s="52"/>
      <c r="X12" s="52">
        <f>0.065*V12</f>
        <v>31.85</v>
      </c>
      <c r="Y12" s="88"/>
      <c r="Z12" s="52" t="s">
        <v>260</v>
      </c>
      <c r="AA12" s="52" t="s">
        <v>219</v>
      </c>
      <c r="AB12" s="52" t="s">
        <v>49</v>
      </c>
      <c r="AC12" s="89">
        <v>1</v>
      </c>
      <c r="AD12" s="2"/>
    </row>
    <row r="13" spans="1:30" customFormat="1">
      <c r="A13" s="52">
        <v>31</v>
      </c>
      <c r="B13" s="25" t="s">
        <v>41</v>
      </c>
      <c r="C13" s="25" t="s">
        <v>42</v>
      </c>
      <c r="D13" s="52" t="s">
        <v>88</v>
      </c>
      <c r="E13" s="25" t="s">
        <v>44</v>
      </c>
      <c r="F13" s="20">
        <v>43617.006944444445</v>
      </c>
      <c r="G13" s="20">
        <v>43617.340277777781</v>
      </c>
      <c r="H13" s="52" t="s">
        <v>45</v>
      </c>
      <c r="I13" s="53">
        <f t="shared" si="0"/>
        <v>8.0000000000582077</v>
      </c>
      <c r="J13" s="25">
        <v>2</v>
      </c>
      <c r="K13" s="25">
        <v>2</v>
      </c>
      <c r="L13" s="52" t="s">
        <v>89</v>
      </c>
      <c r="M13" s="52">
        <v>0</v>
      </c>
      <c r="N13" s="52">
        <v>0</v>
      </c>
      <c r="O13" s="52">
        <v>1390</v>
      </c>
      <c r="P13" s="52">
        <v>0</v>
      </c>
      <c r="Q13" s="52">
        <v>0</v>
      </c>
      <c r="R13" s="52">
        <f t="shared" si="1"/>
        <v>1390</v>
      </c>
      <c r="S13" s="52">
        <v>0</v>
      </c>
      <c r="T13" s="52">
        <v>0</v>
      </c>
      <c r="U13" s="52">
        <v>0</v>
      </c>
      <c r="V13" s="69">
        <f t="shared" si="2"/>
        <v>1390</v>
      </c>
      <c r="W13" s="52"/>
      <c r="X13" s="52">
        <f>0.065*V13+2*35</f>
        <v>160.35000000000002</v>
      </c>
      <c r="Y13" s="88"/>
      <c r="Z13" s="52" t="s">
        <v>261</v>
      </c>
      <c r="AA13" s="52" t="s">
        <v>219</v>
      </c>
      <c r="AB13" s="25" t="s">
        <v>139</v>
      </c>
      <c r="AC13" s="89">
        <v>1</v>
      </c>
      <c r="AD13" s="2"/>
    </row>
    <row r="14" spans="1:30" customFormat="1">
      <c r="A14" s="52">
        <v>32</v>
      </c>
      <c r="B14" s="25" t="s">
        <v>56</v>
      </c>
      <c r="C14" s="25" t="s">
        <v>42</v>
      </c>
      <c r="D14" s="35" t="s">
        <v>262</v>
      </c>
      <c r="E14" s="25" t="s">
        <v>44</v>
      </c>
      <c r="F14" s="20">
        <v>43621.375</v>
      </c>
      <c r="G14" s="20">
        <v>43621.548611111109</v>
      </c>
      <c r="H14" s="52" t="s">
        <v>98</v>
      </c>
      <c r="I14" s="53">
        <f t="shared" si="0"/>
        <v>4.1666666666278616</v>
      </c>
      <c r="J14" s="25"/>
      <c r="K14" s="25"/>
      <c r="L14" s="52" t="s">
        <v>263</v>
      </c>
      <c r="M14" s="52">
        <v>0</v>
      </c>
      <c r="N14" s="52">
        <v>0</v>
      </c>
      <c r="O14" s="52">
        <v>310</v>
      </c>
      <c r="P14" s="52">
        <v>0</v>
      </c>
      <c r="Q14" s="52">
        <v>0</v>
      </c>
      <c r="R14" s="52">
        <f t="shared" si="1"/>
        <v>310</v>
      </c>
      <c r="S14" s="52">
        <v>0</v>
      </c>
      <c r="T14" s="52">
        <v>0</v>
      </c>
      <c r="U14" s="52">
        <v>0</v>
      </c>
      <c r="V14" s="69">
        <f t="shared" si="2"/>
        <v>310</v>
      </c>
      <c r="W14" s="52"/>
      <c r="X14" s="52">
        <f>0.065*V14+1*11+1*2</f>
        <v>33.150000000000006</v>
      </c>
      <c r="Y14" s="35"/>
      <c r="Z14" s="52"/>
      <c r="AA14" s="35"/>
      <c r="AB14" s="35"/>
      <c r="AC14" s="35">
        <v>1</v>
      </c>
      <c r="AD14" s="2"/>
    </row>
    <row r="15" spans="1:30" customFormat="1">
      <c r="A15" s="52">
        <v>33</v>
      </c>
      <c r="B15" s="25" t="s">
        <v>56</v>
      </c>
      <c r="C15" s="25" t="s">
        <v>42</v>
      </c>
      <c r="D15" s="35" t="s">
        <v>264</v>
      </c>
      <c r="E15" s="70" t="s">
        <v>51</v>
      </c>
      <c r="F15" s="20">
        <v>43621.541666666664</v>
      </c>
      <c r="G15" s="20">
        <v>43621.666666666664</v>
      </c>
      <c r="H15" s="52" t="s">
        <v>98</v>
      </c>
      <c r="I15" s="53">
        <f t="shared" si="0"/>
        <v>3</v>
      </c>
      <c r="J15" s="25"/>
      <c r="K15" s="25"/>
      <c r="L15" s="52" t="s">
        <v>85</v>
      </c>
      <c r="M15" s="52">
        <v>0</v>
      </c>
      <c r="N15" s="52">
        <v>0</v>
      </c>
      <c r="O15" s="52">
        <v>42</v>
      </c>
      <c r="P15" s="52">
        <v>0</v>
      </c>
      <c r="Q15" s="52">
        <v>0</v>
      </c>
      <c r="R15" s="52">
        <f t="shared" si="1"/>
        <v>42</v>
      </c>
      <c r="S15" s="52">
        <v>0</v>
      </c>
      <c r="T15" s="52">
        <v>0</v>
      </c>
      <c r="U15" s="52">
        <v>0</v>
      </c>
      <c r="V15" s="69">
        <f t="shared" si="2"/>
        <v>42</v>
      </c>
      <c r="W15" s="52"/>
      <c r="X15" s="52">
        <f>0.065*V15</f>
        <v>2.73</v>
      </c>
      <c r="Y15" s="88"/>
      <c r="Z15" s="52"/>
      <c r="AA15" s="52"/>
      <c r="AB15" s="25"/>
      <c r="AC15" s="89">
        <v>1</v>
      </c>
      <c r="AD15" s="2"/>
    </row>
    <row r="16" spans="1:30" customFormat="1">
      <c r="A16" s="52">
        <v>34</v>
      </c>
      <c r="B16" s="25" t="s">
        <v>56</v>
      </c>
      <c r="C16" s="25" t="s">
        <v>42</v>
      </c>
      <c r="D16" s="35" t="s">
        <v>264</v>
      </c>
      <c r="E16" s="70" t="s">
        <v>51</v>
      </c>
      <c r="F16" s="20">
        <v>43622.416666666664</v>
      </c>
      <c r="G16" s="20">
        <v>43622.625</v>
      </c>
      <c r="H16" s="52" t="s">
        <v>98</v>
      </c>
      <c r="I16" s="53">
        <f t="shared" si="0"/>
        <v>5.0000000000582077</v>
      </c>
      <c r="J16" s="25"/>
      <c r="K16" s="25"/>
      <c r="L16" s="52" t="s">
        <v>85</v>
      </c>
      <c r="M16" s="52">
        <v>0</v>
      </c>
      <c r="N16" s="52">
        <v>0</v>
      </c>
      <c r="O16" s="52">
        <v>42</v>
      </c>
      <c r="P16" s="52">
        <v>0</v>
      </c>
      <c r="Q16" s="52">
        <v>0</v>
      </c>
      <c r="R16" s="52">
        <f t="shared" si="1"/>
        <v>42</v>
      </c>
      <c r="S16" s="52">
        <v>0</v>
      </c>
      <c r="T16" s="52">
        <v>0</v>
      </c>
      <c r="U16" s="52">
        <v>0</v>
      </c>
      <c r="V16" s="69">
        <f t="shared" si="2"/>
        <v>42</v>
      </c>
      <c r="W16" s="52"/>
      <c r="X16" s="52">
        <f>0.065*V16</f>
        <v>2.73</v>
      </c>
      <c r="Y16" s="88"/>
      <c r="Z16" s="52"/>
      <c r="AA16" s="52"/>
      <c r="AB16" s="25"/>
      <c r="AC16" s="89">
        <v>1</v>
      </c>
      <c r="AD16" s="2"/>
    </row>
    <row r="17" spans="1:30" customFormat="1">
      <c r="A17" s="52">
        <v>35</v>
      </c>
      <c r="B17" s="25" t="s">
        <v>56</v>
      </c>
      <c r="C17" s="25" t="s">
        <v>57</v>
      </c>
      <c r="D17" s="69" t="s">
        <v>265</v>
      </c>
      <c r="E17" s="70" t="s">
        <v>51</v>
      </c>
      <c r="F17" s="20">
        <v>43623.5</v>
      </c>
      <c r="G17" s="20">
        <v>43623.583333333336</v>
      </c>
      <c r="H17" s="52" t="s">
        <v>98</v>
      </c>
      <c r="I17" s="53">
        <f t="shared" si="0"/>
        <v>2.0000000000582077</v>
      </c>
      <c r="J17" s="25"/>
      <c r="K17" s="25"/>
      <c r="L17" s="52" t="s">
        <v>266</v>
      </c>
      <c r="M17" s="52">
        <v>0</v>
      </c>
      <c r="N17" s="52">
        <v>0</v>
      </c>
      <c r="O17" s="52">
        <v>32</v>
      </c>
      <c r="P17" s="52">
        <v>0</v>
      </c>
      <c r="Q17" s="52">
        <v>0</v>
      </c>
      <c r="R17" s="52">
        <f t="shared" si="1"/>
        <v>32</v>
      </c>
      <c r="S17" s="52">
        <v>0</v>
      </c>
      <c r="T17" s="52">
        <v>0</v>
      </c>
      <c r="U17" s="52">
        <v>0</v>
      </c>
      <c r="V17" s="69">
        <f t="shared" si="2"/>
        <v>32</v>
      </c>
      <c r="W17" s="52"/>
      <c r="X17" s="52">
        <f>0.065*V17</f>
        <v>2.08</v>
      </c>
      <c r="Y17" s="88"/>
      <c r="Z17" s="52"/>
      <c r="AA17" s="31"/>
      <c r="AB17" s="25"/>
      <c r="AC17" s="89">
        <v>1</v>
      </c>
    </row>
    <row r="18" spans="1:30" customFormat="1">
      <c r="A18" s="52">
        <v>36</v>
      </c>
      <c r="B18" s="25" t="s">
        <v>56</v>
      </c>
      <c r="C18" s="25" t="s">
        <v>42</v>
      </c>
      <c r="D18" s="69" t="s">
        <v>259</v>
      </c>
      <c r="E18" s="70" t="s">
        <v>51</v>
      </c>
      <c r="F18" s="20">
        <v>43627.4375</v>
      </c>
      <c r="G18" s="20">
        <v>43627.479166666664</v>
      </c>
      <c r="H18" s="52" t="s">
        <v>98</v>
      </c>
      <c r="I18" s="53">
        <f t="shared" si="0"/>
        <v>0.99999999994179234</v>
      </c>
      <c r="J18" s="25"/>
      <c r="K18" s="25"/>
      <c r="L18" s="52" t="s">
        <v>267</v>
      </c>
      <c r="M18" s="52">
        <v>0</v>
      </c>
      <c r="N18" s="52">
        <v>0</v>
      </c>
      <c r="O18" s="52">
        <v>48</v>
      </c>
      <c r="P18" s="52">
        <v>0</v>
      </c>
      <c r="Q18" s="52">
        <v>0</v>
      </c>
      <c r="R18" s="52">
        <f t="shared" si="1"/>
        <v>48</v>
      </c>
      <c r="S18" s="52">
        <v>0</v>
      </c>
      <c r="T18" s="52">
        <v>0</v>
      </c>
      <c r="U18" s="52">
        <v>0</v>
      </c>
      <c r="V18" s="69">
        <f t="shared" si="2"/>
        <v>48</v>
      </c>
      <c r="W18" s="52"/>
      <c r="X18" s="52">
        <f>0.065*V18</f>
        <v>3.12</v>
      </c>
      <c r="Y18" s="88"/>
      <c r="Z18" s="52"/>
      <c r="AA18" s="31"/>
      <c r="AB18" s="31"/>
      <c r="AC18" s="89">
        <v>1</v>
      </c>
    </row>
    <row r="19" spans="1:30" customFormat="1">
      <c r="A19" s="52"/>
      <c r="B19" s="25"/>
      <c r="C19" s="25"/>
      <c r="D19" s="35" t="s">
        <v>264</v>
      </c>
      <c r="E19" s="70" t="s">
        <v>51</v>
      </c>
      <c r="F19" s="20">
        <v>43630.416666666664</v>
      </c>
      <c r="G19" s="20">
        <v>43630.625</v>
      </c>
      <c r="H19" s="52" t="s">
        <v>98</v>
      </c>
      <c r="I19" s="53">
        <f t="shared" si="0"/>
        <v>5.0000000000582077</v>
      </c>
      <c r="J19" s="25"/>
      <c r="K19" s="25"/>
      <c r="L19" s="52" t="s">
        <v>85</v>
      </c>
      <c r="M19" s="52">
        <v>0</v>
      </c>
      <c r="N19" s="52">
        <v>0</v>
      </c>
      <c r="O19" s="52">
        <v>42</v>
      </c>
      <c r="P19" s="52">
        <v>0</v>
      </c>
      <c r="Q19" s="52">
        <v>0</v>
      </c>
      <c r="R19" s="52">
        <f t="shared" si="1"/>
        <v>42</v>
      </c>
      <c r="S19" s="52">
        <v>0</v>
      </c>
      <c r="T19" s="52">
        <v>0</v>
      </c>
      <c r="U19" s="52">
        <v>0</v>
      </c>
      <c r="V19" s="69">
        <f t="shared" si="2"/>
        <v>42</v>
      </c>
      <c r="W19" s="52"/>
      <c r="X19" s="52">
        <f>0.065*V19</f>
        <v>2.73</v>
      </c>
      <c r="Y19" s="88"/>
      <c r="Z19" s="52"/>
      <c r="AA19" s="52"/>
      <c r="AB19" s="25"/>
      <c r="AC19" s="89">
        <v>1</v>
      </c>
    </row>
    <row r="20" spans="1:30" customFormat="1">
      <c r="A20" s="52"/>
      <c r="B20" s="25"/>
      <c r="C20" s="25"/>
      <c r="D20" s="52"/>
      <c r="E20" s="25"/>
      <c r="F20" s="20"/>
      <c r="G20" s="20"/>
      <c r="H20" s="52"/>
      <c r="I20" s="53"/>
      <c r="J20" s="25"/>
      <c r="K20" s="25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69"/>
      <c r="W20" s="52"/>
      <c r="X20" s="52"/>
      <c r="Y20" s="88"/>
      <c r="Z20" s="52"/>
      <c r="AA20" s="52"/>
      <c r="AB20" s="52"/>
      <c r="AC20" s="89"/>
    </row>
    <row r="21" spans="1:30" customFormat="1">
      <c r="A21" s="52"/>
      <c r="B21" s="25"/>
      <c r="C21" s="25"/>
      <c r="D21" s="52"/>
      <c r="E21" s="25"/>
      <c r="F21" s="20"/>
      <c r="G21" s="20"/>
      <c r="H21" s="52"/>
      <c r="I21" s="53"/>
      <c r="J21" s="25"/>
      <c r="K21" s="25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69"/>
      <c r="W21" s="52"/>
      <c r="X21" s="52"/>
      <c r="Y21" s="52"/>
      <c r="Z21" s="69"/>
      <c r="AA21" s="69"/>
      <c r="AB21" s="69"/>
      <c r="AC21" s="52"/>
    </row>
    <row r="22" spans="1:30" customFormat="1">
      <c r="A22" s="52"/>
      <c r="B22" s="55"/>
      <c r="C22" s="56"/>
      <c r="D22" s="56"/>
      <c r="E22" s="57"/>
      <c r="F22" s="58"/>
      <c r="G22" s="58"/>
      <c r="H22" s="59"/>
      <c r="I22" s="60"/>
      <c r="J22" s="61"/>
      <c r="K22" s="62"/>
      <c r="L22" s="63"/>
      <c r="M22" s="64"/>
      <c r="N22" s="62"/>
      <c r="O22" s="65"/>
      <c r="P22" s="64"/>
      <c r="Q22" s="61"/>
      <c r="R22" s="65"/>
      <c r="S22" s="61"/>
      <c r="T22" s="61"/>
      <c r="U22" s="61"/>
      <c r="V22" s="65"/>
      <c r="W22" s="61"/>
      <c r="X22" s="57"/>
      <c r="Y22" s="57"/>
      <c r="Z22" s="66"/>
      <c r="AA22" s="65"/>
      <c r="AB22" s="67"/>
      <c r="AC22" s="57"/>
    </row>
    <row r="23" spans="1:30" customFormat="1">
      <c r="A23" s="52"/>
      <c r="B23" s="90"/>
      <c r="C23" s="41"/>
      <c r="D23" s="41"/>
      <c r="E23" s="49"/>
      <c r="F23" s="42"/>
      <c r="G23" s="42"/>
      <c r="H23" s="43"/>
      <c r="I23" s="44"/>
      <c r="J23" s="45"/>
      <c r="K23" s="45"/>
      <c r="L23" s="47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34"/>
      <c r="Y23" s="49"/>
      <c r="Z23" s="41"/>
      <c r="AA23" s="51"/>
      <c r="AB23" s="51"/>
      <c r="AC23" s="49"/>
    </row>
    <row r="24" spans="1:30" customFormat="1">
      <c r="A24" s="52">
        <v>32</v>
      </c>
      <c r="B24" s="25" t="s">
        <v>56</v>
      </c>
      <c r="C24" s="25" t="s">
        <v>42</v>
      </c>
      <c r="D24" s="35" t="s">
        <v>235</v>
      </c>
      <c r="E24" s="25" t="s">
        <v>44</v>
      </c>
      <c r="F24" s="20">
        <v>43639.131944444445</v>
      </c>
      <c r="G24" s="20">
        <v>43639.388888888891</v>
      </c>
      <c r="H24" s="52" t="s">
        <v>45</v>
      </c>
      <c r="I24" s="53">
        <f>(G24-F24)/$AD$9</f>
        <v>6.1666666666860692</v>
      </c>
      <c r="J24" s="25">
        <v>2</v>
      </c>
      <c r="K24" s="25">
        <v>2</v>
      </c>
      <c r="L24" s="52" t="s">
        <v>236</v>
      </c>
      <c r="M24" s="35">
        <v>0</v>
      </c>
      <c r="N24" s="35">
        <v>0</v>
      </c>
      <c r="O24" s="52">
        <v>594</v>
      </c>
      <c r="P24" s="52">
        <v>0</v>
      </c>
      <c r="Q24" s="52">
        <v>0</v>
      </c>
      <c r="R24" s="52">
        <f>O24</f>
        <v>594</v>
      </c>
      <c r="S24" s="52">
        <v>0</v>
      </c>
      <c r="T24" s="52">
        <v>0</v>
      </c>
      <c r="U24" s="52">
        <v>0</v>
      </c>
      <c r="V24" s="69">
        <f>R24</f>
        <v>594</v>
      </c>
      <c r="W24" s="35"/>
      <c r="X24" s="52">
        <f>0.065*V24+2*14</f>
        <v>66.61</v>
      </c>
      <c r="Y24" s="35"/>
      <c r="Z24" s="52" t="s">
        <v>268</v>
      </c>
      <c r="AA24" s="35"/>
      <c r="AB24" s="35"/>
      <c r="AC24" s="35">
        <v>1</v>
      </c>
      <c r="AD24" s="2"/>
    </row>
  </sheetData>
  <mergeCells count="31"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M7:M9"/>
    <mergeCell ref="N7:N9"/>
    <mergeCell ref="O7:W7"/>
    <mergeCell ref="X7:X9"/>
    <mergeCell ref="O8:O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P8:R8"/>
    <mergeCell ref="S8:V8"/>
    <mergeCell ref="W8:W9"/>
  </mergeCells>
  <pageMargins left="0.70000000000000007" right="0.70000000000000007" top="0.75" bottom="0.75" header="0.30000000000000004" footer="0.30000000000000004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42"/>
  <sheetViews>
    <sheetView topLeftCell="A7" workbookViewId="0">
      <selection activeCell="C38" sqref="C38"/>
    </sheetView>
  </sheetViews>
  <sheetFormatPr defaultColWidth="9.140625" defaultRowHeight="15"/>
  <cols>
    <col min="1" max="1" width="9.140625" style="144"/>
    <col min="2" max="2" width="18.28515625" style="144" customWidth="1"/>
    <col min="3" max="3" width="9.140625" style="144"/>
    <col min="4" max="4" width="31.85546875" style="144" customWidth="1"/>
    <col min="5" max="5" width="9.140625" style="144"/>
    <col min="6" max="6" width="18.28515625" style="144" customWidth="1"/>
    <col min="7" max="7" width="16.140625" style="144" customWidth="1"/>
    <col min="8" max="8" width="9.140625" style="144"/>
    <col min="9" max="9" width="14.28515625" style="144" bestFit="1" customWidth="1"/>
    <col min="10" max="16384" width="9.140625" style="144"/>
  </cols>
  <sheetData>
    <row r="1" spans="1:29">
      <c r="A1" s="281"/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</row>
    <row r="2" spans="1:29">
      <c r="A2" s="144" t="s">
        <v>0</v>
      </c>
      <c r="Q2" s="145" t="s">
        <v>292</v>
      </c>
      <c r="R2" s="144" t="s">
        <v>2</v>
      </c>
      <c r="S2" s="145">
        <v>2019</v>
      </c>
      <c r="T2" s="144" t="s">
        <v>3</v>
      </c>
      <c r="Y2" s="146"/>
      <c r="Z2" s="146"/>
      <c r="AA2" s="146"/>
      <c r="AB2" s="146"/>
      <c r="AC2" s="146"/>
    </row>
    <row r="3" spans="1:29">
      <c r="A3" s="282" t="s">
        <v>270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Y3" s="146"/>
      <c r="Z3" s="146"/>
      <c r="AA3" s="146"/>
      <c r="AB3" s="146"/>
      <c r="AC3" s="146"/>
    </row>
    <row r="4" spans="1:29">
      <c r="A4" s="283" t="s">
        <v>5</v>
      </c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4"/>
      <c r="Q4" s="284"/>
      <c r="R4" s="284"/>
      <c r="S4" s="284"/>
      <c r="T4" s="284"/>
      <c r="U4" s="284"/>
      <c r="V4" s="284"/>
      <c r="W4" s="147"/>
      <c r="X4" s="147"/>
      <c r="Y4" s="147"/>
      <c r="Z4" s="147"/>
      <c r="AA4" s="147"/>
      <c r="AB4" s="147"/>
      <c r="AC4" s="147"/>
    </row>
    <row r="5" spans="1:29" ht="27.75" customHeight="1" thickBot="1">
      <c r="A5" s="148"/>
      <c r="B5" s="148"/>
      <c r="C5" s="148"/>
      <c r="D5" s="148"/>
      <c r="E5" s="148"/>
      <c r="F5" s="148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</row>
    <row r="6" spans="1:29" ht="32.25" customHeight="1" thickBot="1">
      <c r="A6" s="270" t="s">
        <v>6</v>
      </c>
      <c r="B6" s="271"/>
      <c r="C6" s="271"/>
      <c r="D6" s="271"/>
      <c r="E6" s="271"/>
      <c r="F6" s="271"/>
      <c r="G6" s="271"/>
      <c r="H6" s="271"/>
      <c r="I6" s="272"/>
      <c r="J6" s="271" t="s">
        <v>9</v>
      </c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2"/>
      <c r="W6" s="268" t="s">
        <v>10</v>
      </c>
      <c r="X6" s="273" t="s">
        <v>11</v>
      </c>
      <c r="Y6" s="274"/>
      <c r="Z6" s="275"/>
      <c r="AA6" s="279" t="s">
        <v>12</v>
      </c>
    </row>
    <row r="7" spans="1:29" ht="171.75" customHeight="1" thickBot="1">
      <c r="A7" s="268" t="s">
        <v>13</v>
      </c>
      <c r="B7" s="268" t="s">
        <v>14</v>
      </c>
      <c r="C7" s="268" t="s">
        <v>15</v>
      </c>
      <c r="D7" s="268" t="s">
        <v>16</v>
      </c>
      <c r="E7" s="268" t="s">
        <v>17</v>
      </c>
      <c r="F7" s="268" t="s">
        <v>271</v>
      </c>
      <c r="G7" s="268" t="s">
        <v>19</v>
      </c>
      <c r="H7" s="268" t="s">
        <v>20</v>
      </c>
      <c r="I7" s="268" t="s">
        <v>21</v>
      </c>
      <c r="J7" s="279" t="s">
        <v>22</v>
      </c>
      <c r="K7" s="268" t="s">
        <v>23</v>
      </c>
      <c r="L7" s="268" t="s">
        <v>24</v>
      </c>
      <c r="M7" s="270" t="s">
        <v>25</v>
      </c>
      <c r="N7" s="271"/>
      <c r="O7" s="271"/>
      <c r="P7" s="271"/>
      <c r="Q7" s="271"/>
      <c r="R7" s="271"/>
      <c r="S7" s="271"/>
      <c r="T7" s="271"/>
      <c r="U7" s="272"/>
      <c r="V7" s="268" t="s">
        <v>26</v>
      </c>
      <c r="W7" s="269"/>
      <c r="X7" s="276"/>
      <c r="Y7" s="277"/>
      <c r="Z7" s="278"/>
      <c r="AA7" s="280"/>
    </row>
    <row r="8" spans="1:29" ht="63.75" customHeight="1" thickBot="1">
      <c r="A8" s="269"/>
      <c r="B8" s="269"/>
      <c r="C8" s="269"/>
      <c r="D8" s="269"/>
      <c r="E8" s="269"/>
      <c r="F8" s="269"/>
      <c r="G8" s="269"/>
      <c r="H8" s="269"/>
      <c r="I8" s="269"/>
      <c r="J8" s="280"/>
      <c r="K8" s="269"/>
      <c r="L8" s="269"/>
      <c r="M8" s="268" t="s">
        <v>27</v>
      </c>
      <c r="N8" s="270" t="s">
        <v>28</v>
      </c>
      <c r="O8" s="271"/>
      <c r="P8" s="272"/>
      <c r="Q8" s="270" t="s">
        <v>29</v>
      </c>
      <c r="R8" s="271"/>
      <c r="S8" s="271"/>
      <c r="T8" s="272"/>
      <c r="U8" s="268" t="s">
        <v>30</v>
      </c>
      <c r="V8" s="269"/>
      <c r="W8" s="269"/>
      <c r="X8" s="268" t="s">
        <v>31</v>
      </c>
      <c r="Y8" s="268" t="s">
        <v>32</v>
      </c>
      <c r="Z8" s="268" t="s">
        <v>33</v>
      </c>
      <c r="AA8" s="280"/>
    </row>
    <row r="9" spans="1:29" ht="71.25" customHeight="1" thickBot="1">
      <c r="A9" s="269"/>
      <c r="B9" s="269"/>
      <c r="C9" s="269"/>
      <c r="D9" s="269"/>
      <c r="E9" s="269"/>
      <c r="F9" s="269"/>
      <c r="G9" s="269"/>
      <c r="H9" s="269"/>
      <c r="I9" s="269"/>
      <c r="J9" s="280"/>
      <c r="K9" s="269"/>
      <c r="L9" s="269"/>
      <c r="M9" s="269"/>
      <c r="N9" s="150" t="s">
        <v>34</v>
      </c>
      <c r="O9" s="150" t="s">
        <v>35</v>
      </c>
      <c r="P9" s="150" t="s">
        <v>36</v>
      </c>
      <c r="Q9" s="150" t="s">
        <v>37</v>
      </c>
      <c r="R9" s="150" t="s">
        <v>38</v>
      </c>
      <c r="S9" s="150" t="s">
        <v>39</v>
      </c>
      <c r="T9" s="150" t="s">
        <v>40</v>
      </c>
      <c r="U9" s="269"/>
      <c r="V9" s="269"/>
      <c r="W9" s="269"/>
      <c r="X9" s="269"/>
      <c r="Y9" s="269"/>
      <c r="Z9" s="269"/>
      <c r="AA9" s="280"/>
      <c r="AB9" s="151">
        <v>4.1666666666666664E-2</v>
      </c>
    </row>
    <row r="10" spans="1:29" ht="17.25" customHeight="1" thickBot="1">
      <c r="A10" s="152">
        <v>1</v>
      </c>
      <c r="B10" s="152">
        <v>2</v>
      </c>
      <c r="C10" s="152">
        <v>3</v>
      </c>
      <c r="D10" s="152">
        <v>4</v>
      </c>
      <c r="E10" s="152">
        <v>5</v>
      </c>
      <c r="F10" s="152">
        <v>6</v>
      </c>
      <c r="G10" s="152">
        <v>7</v>
      </c>
      <c r="H10" s="152">
        <v>8</v>
      </c>
      <c r="I10" s="152">
        <v>9</v>
      </c>
      <c r="J10" s="153">
        <v>10</v>
      </c>
      <c r="K10" s="153">
        <v>11</v>
      </c>
      <c r="L10" s="153">
        <v>12</v>
      </c>
      <c r="M10" s="153">
        <v>13</v>
      </c>
      <c r="N10" s="153">
        <v>14</v>
      </c>
      <c r="O10" s="153">
        <v>15</v>
      </c>
      <c r="P10" s="153">
        <v>16</v>
      </c>
      <c r="Q10" s="153">
        <v>17</v>
      </c>
      <c r="R10" s="153">
        <v>18</v>
      </c>
      <c r="S10" s="153">
        <v>19</v>
      </c>
      <c r="T10" s="153">
        <v>20</v>
      </c>
      <c r="U10" s="153">
        <v>21</v>
      </c>
      <c r="V10" s="154">
        <v>22</v>
      </c>
      <c r="W10" s="153">
        <v>23</v>
      </c>
      <c r="X10" s="153">
        <v>24</v>
      </c>
      <c r="Y10" s="153">
        <v>25</v>
      </c>
      <c r="Z10" s="153">
        <v>26</v>
      </c>
      <c r="AA10" s="153">
        <v>27</v>
      </c>
    </row>
    <row r="11" spans="1:29" ht="17.25" customHeight="1">
      <c r="A11" s="155">
        <v>44</v>
      </c>
      <c r="B11" s="144" t="s">
        <v>293</v>
      </c>
      <c r="C11" s="144" t="s">
        <v>42</v>
      </c>
      <c r="D11" s="156" t="s">
        <v>294</v>
      </c>
      <c r="E11" s="157" t="s">
        <v>51</v>
      </c>
      <c r="F11" s="138">
        <v>43647.375</v>
      </c>
      <c r="G11" s="138">
        <v>43647.583333333336</v>
      </c>
      <c r="H11" s="158" t="s">
        <v>98</v>
      </c>
      <c r="I11" s="140">
        <f t="shared" ref="I11:I32" si="0">(G11-F11)/$AB$9</f>
        <v>5.0000000000582077</v>
      </c>
      <c r="J11" s="159" t="s">
        <v>290</v>
      </c>
      <c r="K11" s="160">
        <v>0</v>
      </c>
      <c r="L11" s="160">
        <v>0</v>
      </c>
      <c r="M11" s="159">
        <f>P11</f>
        <v>149</v>
      </c>
      <c r="N11" s="160">
        <v>0</v>
      </c>
      <c r="O11" s="160">
        <v>0</v>
      </c>
      <c r="P11" s="160">
        <v>149</v>
      </c>
      <c r="Q11" s="160">
        <v>0</v>
      </c>
      <c r="R11" s="160">
        <v>0</v>
      </c>
      <c r="S11" s="160">
        <v>0</v>
      </c>
      <c r="T11" s="160">
        <f>P11</f>
        <v>149</v>
      </c>
      <c r="U11" s="160">
        <v>0</v>
      </c>
      <c r="V11" s="160">
        <f>0.23*M11</f>
        <v>34.270000000000003</v>
      </c>
      <c r="W11" s="161"/>
      <c r="X11" s="161"/>
      <c r="Y11" s="161"/>
      <c r="Z11" s="161"/>
      <c r="AA11" s="162">
        <v>1</v>
      </c>
    </row>
    <row r="12" spans="1:29" ht="17.25" customHeight="1">
      <c r="A12" s="155">
        <v>45</v>
      </c>
      <c r="B12" s="144" t="s">
        <v>293</v>
      </c>
      <c r="C12" s="144" t="s">
        <v>42</v>
      </c>
      <c r="D12" s="156" t="s">
        <v>294</v>
      </c>
      <c r="E12" s="157" t="s">
        <v>51</v>
      </c>
      <c r="F12" s="138">
        <v>43648.375</v>
      </c>
      <c r="G12" s="139">
        <v>43648.583333333336</v>
      </c>
      <c r="H12" s="163" t="s">
        <v>98</v>
      </c>
      <c r="I12" s="164">
        <f t="shared" si="0"/>
        <v>5.0000000000582077</v>
      </c>
      <c r="J12" s="165" t="s">
        <v>290</v>
      </c>
      <c r="K12" s="166">
        <v>0</v>
      </c>
      <c r="L12" s="166">
        <v>0</v>
      </c>
      <c r="M12" s="165">
        <f>P12</f>
        <v>149</v>
      </c>
      <c r="N12" s="166">
        <v>0</v>
      </c>
      <c r="O12" s="166">
        <v>0</v>
      </c>
      <c r="P12" s="166">
        <v>149</v>
      </c>
      <c r="Q12" s="166">
        <v>0</v>
      </c>
      <c r="R12" s="166">
        <v>0</v>
      </c>
      <c r="S12" s="166">
        <v>0</v>
      </c>
      <c r="T12" s="166">
        <f>P12</f>
        <v>149</v>
      </c>
      <c r="U12" s="166">
        <v>0</v>
      </c>
      <c r="V12" s="166">
        <f>0.23*M12</f>
        <v>34.270000000000003</v>
      </c>
      <c r="W12" s="167"/>
      <c r="X12" s="167"/>
      <c r="Y12" s="167"/>
      <c r="Z12" s="167"/>
      <c r="AA12" s="168">
        <v>1</v>
      </c>
    </row>
    <row r="13" spans="1:29" ht="17.25" customHeight="1">
      <c r="A13" s="155">
        <v>46</v>
      </c>
      <c r="B13" s="144" t="s">
        <v>295</v>
      </c>
      <c r="C13" s="144" t="s">
        <v>42</v>
      </c>
      <c r="D13" s="156" t="s">
        <v>296</v>
      </c>
      <c r="E13" s="157" t="s">
        <v>51</v>
      </c>
      <c r="F13" s="138">
        <v>43648.427083333336</v>
      </c>
      <c r="G13" s="139">
        <v>43648.458333333336</v>
      </c>
      <c r="H13" s="163" t="s">
        <v>98</v>
      </c>
      <c r="I13" s="164">
        <f t="shared" si="0"/>
        <v>0.75</v>
      </c>
      <c r="J13" s="165" t="s">
        <v>290</v>
      </c>
      <c r="K13" s="166">
        <v>0</v>
      </c>
      <c r="L13" s="166">
        <v>0</v>
      </c>
      <c r="M13" s="165">
        <f t="shared" ref="M13:M39" si="1">P13</f>
        <v>22</v>
      </c>
      <c r="N13" s="166">
        <v>0</v>
      </c>
      <c r="O13" s="166">
        <v>0</v>
      </c>
      <c r="P13" s="166">
        <v>22</v>
      </c>
      <c r="Q13" s="166">
        <v>0</v>
      </c>
      <c r="R13" s="166">
        <v>0</v>
      </c>
      <c r="S13" s="166">
        <v>0</v>
      </c>
      <c r="T13" s="166">
        <f t="shared" ref="T13:T39" si="2">P13</f>
        <v>22</v>
      </c>
      <c r="U13" s="166">
        <v>0</v>
      </c>
      <c r="V13" s="166">
        <f t="shared" ref="V13:V18" si="3">0.23*M13</f>
        <v>5.0600000000000005</v>
      </c>
      <c r="W13" s="167"/>
      <c r="X13" s="167"/>
      <c r="Y13" s="167"/>
      <c r="Z13" s="167"/>
      <c r="AA13" s="168">
        <v>1</v>
      </c>
    </row>
    <row r="14" spans="1:29" ht="17.25" customHeight="1">
      <c r="A14" s="155">
        <v>47</v>
      </c>
      <c r="B14" s="144" t="s">
        <v>297</v>
      </c>
      <c r="C14" s="144" t="s">
        <v>42</v>
      </c>
      <c r="D14" s="156" t="s">
        <v>298</v>
      </c>
      <c r="E14" s="169" t="s">
        <v>44</v>
      </c>
      <c r="F14" s="138">
        <v>43649.416666666664</v>
      </c>
      <c r="G14" s="139">
        <v>43649.625</v>
      </c>
      <c r="H14" s="163" t="s">
        <v>98</v>
      </c>
      <c r="I14" s="164">
        <f t="shared" si="0"/>
        <v>5.0000000000582077</v>
      </c>
      <c r="J14" s="165" t="s">
        <v>299</v>
      </c>
      <c r="K14" s="166">
        <v>0</v>
      </c>
      <c r="L14" s="166">
        <v>0</v>
      </c>
      <c r="M14" s="165">
        <f t="shared" si="1"/>
        <v>490</v>
      </c>
      <c r="N14" s="166">
        <v>0</v>
      </c>
      <c r="O14" s="166">
        <v>0</v>
      </c>
      <c r="P14" s="166">
        <v>490</v>
      </c>
      <c r="Q14" s="166">
        <v>0</v>
      </c>
      <c r="R14" s="166">
        <v>0</v>
      </c>
      <c r="S14" s="166">
        <v>0</v>
      </c>
      <c r="T14" s="166">
        <f t="shared" si="2"/>
        <v>490</v>
      </c>
      <c r="U14" s="166">
        <v>0</v>
      </c>
      <c r="V14" s="166">
        <f t="shared" si="3"/>
        <v>112.7</v>
      </c>
      <c r="W14" s="165"/>
      <c r="X14" s="165"/>
      <c r="Y14" s="165"/>
      <c r="Z14" s="165"/>
      <c r="AA14" s="168">
        <v>1</v>
      </c>
    </row>
    <row r="15" spans="1:29" ht="17.25" customHeight="1">
      <c r="A15" s="155">
        <v>48</v>
      </c>
      <c r="B15" s="144" t="s">
        <v>295</v>
      </c>
      <c r="C15" s="144" t="s">
        <v>42</v>
      </c>
      <c r="D15" s="156" t="s">
        <v>296</v>
      </c>
      <c r="E15" s="157" t="s">
        <v>51</v>
      </c>
      <c r="F15" s="138">
        <v>43650.427083333336</v>
      </c>
      <c r="G15" s="139">
        <v>43650.472222222219</v>
      </c>
      <c r="H15" s="163" t="s">
        <v>98</v>
      </c>
      <c r="I15" s="164">
        <f t="shared" si="0"/>
        <v>1.0833333331975155</v>
      </c>
      <c r="J15" s="165" t="s">
        <v>290</v>
      </c>
      <c r="K15" s="166">
        <v>0</v>
      </c>
      <c r="L15" s="166">
        <v>0</v>
      </c>
      <c r="M15" s="165">
        <f t="shared" si="1"/>
        <v>22</v>
      </c>
      <c r="N15" s="166">
        <v>0</v>
      </c>
      <c r="O15" s="166">
        <v>0</v>
      </c>
      <c r="P15" s="166">
        <v>22</v>
      </c>
      <c r="Q15" s="166">
        <v>0</v>
      </c>
      <c r="R15" s="166">
        <v>0</v>
      </c>
      <c r="S15" s="166">
        <v>0</v>
      </c>
      <c r="T15" s="166">
        <f t="shared" si="2"/>
        <v>22</v>
      </c>
      <c r="U15" s="166">
        <v>0</v>
      </c>
      <c r="V15" s="166">
        <f t="shared" si="3"/>
        <v>5.0600000000000005</v>
      </c>
      <c r="W15" s="165"/>
      <c r="X15" s="165"/>
      <c r="Y15" s="165"/>
      <c r="Z15" s="165"/>
      <c r="AA15" s="168">
        <v>1</v>
      </c>
    </row>
    <row r="16" spans="1:29" ht="17.25" customHeight="1">
      <c r="A16" s="155">
        <v>49</v>
      </c>
      <c r="B16" s="144" t="s">
        <v>295</v>
      </c>
      <c r="C16" s="144" t="s">
        <v>42</v>
      </c>
      <c r="D16" s="156" t="s">
        <v>296</v>
      </c>
      <c r="E16" s="157" t="s">
        <v>51</v>
      </c>
      <c r="F16" s="138">
        <v>43650.5625</v>
      </c>
      <c r="G16" s="139">
        <v>43650.583333333336</v>
      </c>
      <c r="H16" s="163" t="s">
        <v>98</v>
      </c>
      <c r="I16" s="164">
        <f t="shared" si="0"/>
        <v>0.50000000005820766</v>
      </c>
      <c r="J16" s="165" t="s">
        <v>290</v>
      </c>
      <c r="K16" s="166">
        <v>0</v>
      </c>
      <c r="L16" s="166">
        <v>0</v>
      </c>
      <c r="M16" s="165">
        <f t="shared" si="1"/>
        <v>22</v>
      </c>
      <c r="N16" s="166">
        <v>0</v>
      </c>
      <c r="O16" s="166">
        <v>0</v>
      </c>
      <c r="P16" s="166">
        <v>22</v>
      </c>
      <c r="Q16" s="166">
        <v>0</v>
      </c>
      <c r="R16" s="166">
        <v>0</v>
      </c>
      <c r="S16" s="166">
        <v>0</v>
      </c>
      <c r="T16" s="166">
        <f t="shared" si="2"/>
        <v>22</v>
      </c>
      <c r="U16" s="166">
        <v>0</v>
      </c>
      <c r="V16" s="166">
        <f t="shared" si="3"/>
        <v>5.0600000000000005</v>
      </c>
      <c r="W16" s="165"/>
      <c r="X16" s="165"/>
      <c r="Y16" s="165"/>
      <c r="Z16" s="165"/>
      <c r="AA16" s="168">
        <v>1</v>
      </c>
    </row>
    <row r="17" spans="1:27" ht="17.25" customHeight="1">
      <c r="A17" s="155">
        <v>50</v>
      </c>
      <c r="B17" s="144" t="s">
        <v>295</v>
      </c>
      <c r="C17" s="144" t="s">
        <v>42</v>
      </c>
      <c r="D17" s="156" t="s">
        <v>296</v>
      </c>
      <c r="E17" s="157" t="s">
        <v>51</v>
      </c>
      <c r="F17" s="138">
        <v>43651.395833333336</v>
      </c>
      <c r="G17" s="139">
        <v>43651.541666666664</v>
      </c>
      <c r="H17" s="163" t="s">
        <v>98</v>
      </c>
      <c r="I17" s="164">
        <f t="shared" si="0"/>
        <v>3.4999999998835847</v>
      </c>
      <c r="J17" s="165" t="s">
        <v>290</v>
      </c>
      <c r="K17" s="166">
        <v>0</v>
      </c>
      <c r="L17" s="166">
        <v>0</v>
      </c>
      <c r="M17" s="165">
        <f t="shared" si="1"/>
        <v>22</v>
      </c>
      <c r="N17" s="166">
        <v>0</v>
      </c>
      <c r="O17" s="166">
        <v>0</v>
      </c>
      <c r="P17" s="166">
        <v>22</v>
      </c>
      <c r="Q17" s="166">
        <v>0</v>
      </c>
      <c r="R17" s="166">
        <v>0</v>
      </c>
      <c r="S17" s="166">
        <v>0</v>
      </c>
      <c r="T17" s="166">
        <f t="shared" si="2"/>
        <v>22</v>
      </c>
      <c r="U17" s="166">
        <v>0</v>
      </c>
      <c r="V17" s="166">
        <f t="shared" si="3"/>
        <v>5.0600000000000005</v>
      </c>
      <c r="W17" s="165"/>
      <c r="X17" s="165"/>
      <c r="Y17" s="165"/>
      <c r="Z17" s="165"/>
      <c r="AA17" s="168">
        <v>1</v>
      </c>
    </row>
    <row r="18" spans="1:27" ht="17.25" customHeight="1">
      <c r="A18" s="155">
        <v>51</v>
      </c>
      <c r="B18" s="144" t="s">
        <v>295</v>
      </c>
      <c r="C18" s="144" t="s">
        <v>42</v>
      </c>
      <c r="D18" s="156" t="s">
        <v>300</v>
      </c>
      <c r="E18" s="157" t="s">
        <v>51</v>
      </c>
      <c r="F18" s="138">
        <v>43655.416666666664</v>
      </c>
      <c r="G18" s="139">
        <v>43655.5</v>
      </c>
      <c r="H18" s="163" t="s">
        <v>98</v>
      </c>
      <c r="I18" s="164">
        <f t="shared" si="0"/>
        <v>2.0000000000582077</v>
      </c>
      <c r="J18" s="165" t="s">
        <v>290</v>
      </c>
      <c r="K18" s="166">
        <v>0</v>
      </c>
      <c r="L18" s="166">
        <v>0</v>
      </c>
      <c r="M18" s="165">
        <f t="shared" si="1"/>
        <v>34</v>
      </c>
      <c r="N18" s="166">
        <v>0</v>
      </c>
      <c r="O18" s="166">
        <v>0</v>
      </c>
      <c r="P18" s="166">
        <v>34</v>
      </c>
      <c r="Q18" s="166">
        <v>0</v>
      </c>
      <c r="R18" s="166">
        <v>0</v>
      </c>
      <c r="S18" s="166">
        <v>0</v>
      </c>
      <c r="T18" s="166">
        <f t="shared" si="2"/>
        <v>34</v>
      </c>
      <c r="U18" s="166">
        <v>0</v>
      </c>
      <c r="V18" s="166">
        <f t="shared" si="3"/>
        <v>7.82</v>
      </c>
      <c r="W18" s="165"/>
      <c r="X18" s="165"/>
      <c r="Y18" s="165"/>
      <c r="Z18" s="165"/>
      <c r="AA18" s="168">
        <v>1</v>
      </c>
    </row>
    <row r="19" spans="1:27" ht="16.5" customHeight="1">
      <c r="A19" s="155">
        <v>52</v>
      </c>
      <c r="B19" s="170" t="s">
        <v>96</v>
      </c>
      <c r="C19" s="170" t="s">
        <v>42</v>
      </c>
      <c r="D19" s="170" t="s">
        <v>301</v>
      </c>
      <c r="E19" s="170" t="s">
        <v>44</v>
      </c>
      <c r="F19" s="138">
        <v>43655.674305555556</v>
      </c>
      <c r="G19" s="139">
        <v>43655.689583333333</v>
      </c>
      <c r="H19" s="166" t="s">
        <v>45</v>
      </c>
      <c r="I19" s="164">
        <f t="shared" si="0"/>
        <v>0.36666666663950309</v>
      </c>
      <c r="J19" s="168" t="s">
        <v>302</v>
      </c>
      <c r="K19" s="166">
        <v>0</v>
      </c>
      <c r="L19" s="166">
        <v>0</v>
      </c>
      <c r="M19" s="165">
        <f t="shared" si="1"/>
        <v>1636</v>
      </c>
      <c r="N19" s="166">
        <v>0</v>
      </c>
      <c r="O19" s="166">
        <v>0</v>
      </c>
      <c r="P19" s="166">
        <v>1636</v>
      </c>
      <c r="Q19" s="166">
        <v>0</v>
      </c>
      <c r="R19" s="166">
        <v>0</v>
      </c>
      <c r="S19" s="166">
        <v>0</v>
      </c>
      <c r="T19" s="166">
        <f t="shared" si="2"/>
        <v>1636</v>
      </c>
      <c r="U19" s="166">
        <v>0</v>
      </c>
      <c r="V19" s="166">
        <v>627.20000000000005</v>
      </c>
      <c r="W19" s="168"/>
      <c r="X19" s="168" t="s">
        <v>258</v>
      </c>
      <c r="Y19" s="168" t="s">
        <v>87</v>
      </c>
      <c r="Z19" s="168" t="s">
        <v>272</v>
      </c>
      <c r="AA19" s="168">
        <v>1</v>
      </c>
    </row>
    <row r="20" spans="1:27" ht="16.5" customHeight="1">
      <c r="A20" s="155">
        <v>53</v>
      </c>
      <c r="B20" s="171" t="s">
        <v>41</v>
      </c>
      <c r="C20" s="171" t="s">
        <v>42</v>
      </c>
      <c r="D20" s="171" t="s">
        <v>88</v>
      </c>
      <c r="E20" s="171" t="s">
        <v>44</v>
      </c>
      <c r="F20" s="138">
        <v>43656.048611111109</v>
      </c>
      <c r="G20" s="139">
        <v>43656.340277777781</v>
      </c>
      <c r="H20" s="166" t="s">
        <v>45</v>
      </c>
      <c r="I20" s="164">
        <f t="shared" si="0"/>
        <v>7.0000000001164153</v>
      </c>
      <c r="J20" s="168" t="s">
        <v>303</v>
      </c>
      <c r="K20" s="166">
        <v>0</v>
      </c>
      <c r="L20" s="166">
        <v>0</v>
      </c>
      <c r="M20" s="165">
        <f t="shared" si="1"/>
        <v>1390</v>
      </c>
      <c r="N20" s="166">
        <v>0</v>
      </c>
      <c r="O20" s="166">
        <v>0</v>
      </c>
      <c r="P20" s="166">
        <v>1390</v>
      </c>
      <c r="Q20" s="166">
        <v>0</v>
      </c>
      <c r="R20" s="166">
        <v>0</v>
      </c>
      <c r="S20" s="166">
        <v>0</v>
      </c>
      <c r="T20" s="166">
        <f t="shared" si="2"/>
        <v>1390</v>
      </c>
      <c r="U20" s="166">
        <v>0</v>
      </c>
      <c r="V20" s="166">
        <v>340</v>
      </c>
      <c r="W20" s="168"/>
      <c r="X20" s="168" t="s">
        <v>304</v>
      </c>
      <c r="Y20" s="168" t="s">
        <v>219</v>
      </c>
      <c r="Z20" s="168" t="s">
        <v>272</v>
      </c>
      <c r="AA20" s="168">
        <v>1</v>
      </c>
    </row>
    <row r="21" spans="1:27" ht="17.25" customHeight="1">
      <c r="A21" s="155">
        <v>54</v>
      </c>
      <c r="B21" s="172" t="s">
        <v>295</v>
      </c>
      <c r="C21" s="172" t="s">
        <v>42</v>
      </c>
      <c r="D21" s="173" t="s">
        <v>296</v>
      </c>
      <c r="E21" s="174" t="s">
        <v>51</v>
      </c>
      <c r="F21" s="175">
        <v>43656.375</v>
      </c>
      <c r="G21" s="139">
        <v>43656.5</v>
      </c>
      <c r="H21" s="163" t="s">
        <v>98</v>
      </c>
      <c r="I21" s="164">
        <f t="shared" si="0"/>
        <v>3</v>
      </c>
      <c r="J21" s="165" t="s">
        <v>290</v>
      </c>
      <c r="K21" s="166">
        <v>0</v>
      </c>
      <c r="L21" s="166">
        <v>0</v>
      </c>
      <c r="M21" s="165">
        <f t="shared" si="1"/>
        <v>22</v>
      </c>
      <c r="N21" s="166">
        <v>0</v>
      </c>
      <c r="O21" s="166">
        <v>0</v>
      </c>
      <c r="P21" s="166">
        <v>22</v>
      </c>
      <c r="Q21" s="166">
        <v>0</v>
      </c>
      <c r="R21" s="166">
        <v>0</v>
      </c>
      <c r="S21" s="166">
        <v>0</v>
      </c>
      <c r="T21" s="166">
        <f t="shared" si="2"/>
        <v>22</v>
      </c>
      <c r="U21" s="166">
        <v>0</v>
      </c>
      <c r="V21" s="166">
        <f t="shared" ref="V21:V32" si="4">0.23*M21</f>
        <v>5.0600000000000005</v>
      </c>
      <c r="W21" s="165"/>
      <c r="X21" s="165"/>
      <c r="Y21" s="165"/>
      <c r="Z21" s="165"/>
      <c r="AA21" s="168">
        <v>1</v>
      </c>
    </row>
    <row r="22" spans="1:27" ht="17.25" customHeight="1">
      <c r="A22" s="155">
        <v>55</v>
      </c>
      <c r="B22" s="172" t="s">
        <v>293</v>
      </c>
      <c r="C22" s="172" t="s">
        <v>42</v>
      </c>
      <c r="D22" s="173" t="s">
        <v>305</v>
      </c>
      <c r="E22" s="176" t="s">
        <v>44</v>
      </c>
      <c r="F22" s="175">
        <v>43656.416666666664</v>
      </c>
      <c r="G22" s="139">
        <v>43656.666666666664</v>
      </c>
      <c r="H22" s="163" t="s">
        <v>98</v>
      </c>
      <c r="I22" s="164">
        <f t="shared" si="0"/>
        <v>6</v>
      </c>
      <c r="J22" s="168" t="s">
        <v>306</v>
      </c>
      <c r="K22" s="166">
        <v>0</v>
      </c>
      <c r="L22" s="166">
        <v>0</v>
      </c>
      <c r="M22" s="165">
        <f t="shared" si="1"/>
        <v>1048</v>
      </c>
      <c r="N22" s="166">
        <v>0</v>
      </c>
      <c r="O22" s="166">
        <v>0</v>
      </c>
      <c r="P22" s="166">
        <v>1048</v>
      </c>
      <c r="Q22" s="166">
        <v>0</v>
      </c>
      <c r="R22" s="166">
        <v>0</v>
      </c>
      <c r="S22" s="166">
        <v>1</v>
      </c>
      <c r="T22" s="166">
        <v>1047</v>
      </c>
      <c r="U22" s="166">
        <v>0</v>
      </c>
      <c r="V22" s="166">
        <f t="shared" si="4"/>
        <v>241.04000000000002</v>
      </c>
      <c r="W22" s="165"/>
      <c r="X22" s="165"/>
      <c r="Y22" s="165"/>
      <c r="Z22" s="165"/>
      <c r="AA22" s="168">
        <v>1</v>
      </c>
    </row>
    <row r="23" spans="1:27" ht="17.25" customHeight="1">
      <c r="A23" s="155">
        <v>56</v>
      </c>
      <c r="B23" s="172" t="s">
        <v>297</v>
      </c>
      <c r="C23" s="172" t="s">
        <v>57</v>
      </c>
      <c r="D23" s="173" t="s">
        <v>307</v>
      </c>
      <c r="E23" s="176" t="s">
        <v>44</v>
      </c>
      <c r="F23" s="175">
        <v>43656.5</v>
      </c>
      <c r="G23" s="139">
        <v>43656.583333333336</v>
      </c>
      <c r="H23" s="163" t="s">
        <v>98</v>
      </c>
      <c r="I23" s="164">
        <f t="shared" si="0"/>
        <v>2.0000000000582077</v>
      </c>
      <c r="J23" s="165" t="s">
        <v>57</v>
      </c>
      <c r="K23" s="166">
        <v>0</v>
      </c>
      <c r="L23" s="166">
        <v>0</v>
      </c>
      <c r="M23" s="165">
        <f t="shared" si="1"/>
        <v>42</v>
      </c>
      <c r="N23" s="166">
        <v>0</v>
      </c>
      <c r="O23" s="166">
        <v>0</v>
      </c>
      <c r="P23" s="166">
        <v>42</v>
      </c>
      <c r="Q23" s="166">
        <v>0</v>
      </c>
      <c r="R23" s="166">
        <v>0</v>
      </c>
      <c r="S23" s="166">
        <v>0</v>
      </c>
      <c r="T23" s="166">
        <f t="shared" si="2"/>
        <v>42</v>
      </c>
      <c r="U23" s="166">
        <v>0</v>
      </c>
      <c r="V23" s="166">
        <f t="shared" si="4"/>
        <v>9.66</v>
      </c>
      <c r="W23" s="165"/>
      <c r="X23" s="165"/>
      <c r="Y23" s="165"/>
      <c r="Z23" s="165"/>
      <c r="AA23" s="168">
        <v>1</v>
      </c>
    </row>
    <row r="24" spans="1:27" ht="17.25" customHeight="1">
      <c r="A24" s="155">
        <v>57</v>
      </c>
      <c r="B24" s="172" t="s">
        <v>297</v>
      </c>
      <c r="C24" s="172" t="s">
        <v>57</v>
      </c>
      <c r="D24" s="173" t="s">
        <v>308</v>
      </c>
      <c r="E24" s="176" t="s">
        <v>44</v>
      </c>
      <c r="F24" s="175">
        <v>43656.583333333336</v>
      </c>
      <c r="G24" s="139">
        <v>43656.666666666664</v>
      </c>
      <c r="H24" s="163" t="s">
        <v>98</v>
      </c>
      <c r="I24" s="164">
        <f t="shared" si="0"/>
        <v>1.9999999998835847</v>
      </c>
      <c r="J24" s="165" t="s">
        <v>57</v>
      </c>
      <c r="K24" s="166">
        <v>0</v>
      </c>
      <c r="L24" s="166">
        <v>0</v>
      </c>
      <c r="M24" s="165">
        <f t="shared" si="1"/>
        <v>104</v>
      </c>
      <c r="N24" s="166">
        <v>0</v>
      </c>
      <c r="O24" s="166">
        <v>0</v>
      </c>
      <c r="P24" s="166">
        <v>104</v>
      </c>
      <c r="Q24" s="166">
        <v>0</v>
      </c>
      <c r="R24" s="166">
        <v>0</v>
      </c>
      <c r="S24" s="166">
        <v>0</v>
      </c>
      <c r="T24" s="166">
        <f t="shared" si="2"/>
        <v>104</v>
      </c>
      <c r="U24" s="166">
        <v>0</v>
      </c>
      <c r="V24" s="166">
        <f t="shared" si="4"/>
        <v>23.92</v>
      </c>
      <c r="W24" s="165"/>
      <c r="X24" s="165"/>
      <c r="Y24" s="165"/>
      <c r="Z24" s="165"/>
      <c r="AA24" s="168">
        <v>1</v>
      </c>
    </row>
    <row r="25" spans="1:27" ht="17.25" customHeight="1">
      <c r="A25" s="155">
        <v>58</v>
      </c>
      <c r="B25" s="172" t="s">
        <v>295</v>
      </c>
      <c r="C25" s="172" t="s">
        <v>42</v>
      </c>
      <c r="D25" s="173" t="s">
        <v>296</v>
      </c>
      <c r="E25" s="174" t="s">
        <v>51</v>
      </c>
      <c r="F25" s="175">
        <v>43657.375</v>
      </c>
      <c r="G25" s="139">
        <v>43657.520833333336</v>
      </c>
      <c r="H25" s="163" t="s">
        <v>98</v>
      </c>
      <c r="I25" s="164">
        <f t="shared" si="0"/>
        <v>3.5000000000582077</v>
      </c>
      <c r="J25" s="165" t="s">
        <v>290</v>
      </c>
      <c r="K25" s="166">
        <v>0</v>
      </c>
      <c r="L25" s="166">
        <v>0</v>
      </c>
      <c r="M25" s="165">
        <f t="shared" si="1"/>
        <v>22</v>
      </c>
      <c r="N25" s="166">
        <v>0</v>
      </c>
      <c r="O25" s="166">
        <v>0</v>
      </c>
      <c r="P25" s="166">
        <v>22</v>
      </c>
      <c r="Q25" s="166">
        <v>0</v>
      </c>
      <c r="R25" s="166">
        <v>0</v>
      </c>
      <c r="S25" s="166">
        <v>0</v>
      </c>
      <c r="T25" s="166">
        <f t="shared" si="2"/>
        <v>22</v>
      </c>
      <c r="U25" s="166">
        <v>0</v>
      </c>
      <c r="V25" s="166">
        <f t="shared" si="4"/>
        <v>5.0600000000000005</v>
      </c>
      <c r="W25" s="165"/>
      <c r="X25" s="165"/>
      <c r="Y25" s="165"/>
      <c r="Z25" s="165"/>
      <c r="AA25" s="168">
        <v>1</v>
      </c>
    </row>
    <row r="26" spans="1:27" ht="17.25" customHeight="1">
      <c r="A26" s="155">
        <v>59</v>
      </c>
      <c r="B26" s="172" t="s">
        <v>295</v>
      </c>
      <c r="C26" s="172" t="s">
        <v>42</v>
      </c>
      <c r="D26" s="173" t="s">
        <v>309</v>
      </c>
      <c r="E26" s="174" t="s">
        <v>51</v>
      </c>
      <c r="F26" s="175">
        <v>43665.375</v>
      </c>
      <c r="G26" s="139">
        <v>43665.479166666664</v>
      </c>
      <c r="H26" s="163" t="s">
        <v>98</v>
      </c>
      <c r="I26" s="164">
        <f t="shared" si="0"/>
        <v>2.4999999999417923</v>
      </c>
      <c r="J26" s="165" t="s">
        <v>290</v>
      </c>
      <c r="K26" s="166">
        <v>0</v>
      </c>
      <c r="L26" s="166">
        <v>0</v>
      </c>
      <c r="M26" s="165">
        <f t="shared" si="1"/>
        <v>148</v>
      </c>
      <c r="N26" s="166">
        <v>0</v>
      </c>
      <c r="O26" s="166">
        <v>0</v>
      </c>
      <c r="P26" s="166">
        <v>148</v>
      </c>
      <c r="Q26" s="166">
        <v>0</v>
      </c>
      <c r="R26" s="166">
        <v>0</v>
      </c>
      <c r="S26" s="166">
        <v>0</v>
      </c>
      <c r="T26" s="166">
        <f t="shared" si="2"/>
        <v>148</v>
      </c>
      <c r="U26" s="166">
        <v>0</v>
      </c>
      <c r="V26" s="166">
        <f t="shared" si="4"/>
        <v>34.04</v>
      </c>
      <c r="W26" s="165"/>
      <c r="X26" s="165"/>
      <c r="Y26" s="165"/>
      <c r="Z26" s="165"/>
      <c r="AA26" s="168">
        <v>1</v>
      </c>
    </row>
    <row r="27" spans="1:27" ht="17.25" customHeight="1">
      <c r="A27" s="155">
        <v>60</v>
      </c>
      <c r="B27" s="172" t="s">
        <v>295</v>
      </c>
      <c r="C27" s="172" t="s">
        <v>42</v>
      </c>
      <c r="D27" s="173" t="s">
        <v>310</v>
      </c>
      <c r="E27" s="174" t="s">
        <v>51</v>
      </c>
      <c r="F27" s="175">
        <v>43665.5</v>
      </c>
      <c r="G27" s="139">
        <v>43665.541666666664</v>
      </c>
      <c r="H27" s="163" t="s">
        <v>98</v>
      </c>
      <c r="I27" s="164">
        <f t="shared" si="0"/>
        <v>0.99999999994179234</v>
      </c>
      <c r="J27" s="165" t="s">
        <v>290</v>
      </c>
      <c r="K27" s="166">
        <v>0</v>
      </c>
      <c r="L27" s="166">
        <v>0</v>
      </c>
      <c r="M27" s="165">
        <f t="shared" si="1"/>
        <v>152</v>
      </c>
      <c r="N27" s="166">
        <v>0</v>
      </c>
      <c r="O27" s="166">
        <v>0</v>
      </c>
      <c r="P27" s="166">
        <v>152</v>
      </c>
      <c r="Q27" s="166">
        <v>0</v>
      </c>
      <c r="R27" s="166">
        <v>0</v>
      </c>
      <c r="S27" s="166">
        <v>0</v>
      </c>
      <c r="T27" s="166">
        <f t="shared" si="2"/>
        <v>152</v>
      </c>
      <c r="U27" s="166">
        <v>0</v>
      </c>
      <c r="V27" s="166">
        <f t="shared" si="4"/>
        <v>34.96</v>
      </c>
      <c r="W27" s="165"/>
      <c r="X27" s="165"/>
      <c r="Y27" s="165"/>
      <c r="Z27" s="165"/>
      <c r="AA27" s="168">
        <v>1</v>
      </c>
    </row>
    <row r="28" spans="1:27" ht="17.25" customHeight="1">
      <c r="A28" s="155">
        <v>61</v>
      </c>
      <c r="B28" s="172" t="s">
        <v>295</v>
      </c>
      <c r="C28" s="172" t="s">
        <v>42</v>
      </c>
      <c r="D28" s="173" t="s">
        <v>300</v>
      </c>
      <c r="E28" s="174" t="s">
        <v>51</v>
      </c>
      <c r="F28" s="175">
        <v>43668.375</v>
      </c>
      <c r="G28" s="139">
        <v>43668.5</v>
      </c>
      <c r="H28" s="163" t="s">
        <v>98</v>
      </c>
      <c r="I28" s="164">
        <f t="shared" si="0"/>
        <v>3</v>
      </c>
      <c r="J28" s="165" t="s">
        <v>290</v>
      </c>
      <c r="K28" s="166">
        <v>0</v>
      </c>
      <c r="L28" s="166">
        <v>0</v>
      </c>
      <c r="M28" s="165">
        <f t="shared" si="1"/>
        <v>112</v>
      </c>
      <c r="N28" s="166">
        <v>0</v>
      </c>
      <c r="O28" s="166">
        <v>0</v>
      </c>
      <c r="P28" s="166">
        <v>112</v>
      </c>
      <c r="Q28" s="166">
        <v>0</v>
      </c>
      <c r="R28" s="166">
        <v>0</v>
      </c>
      <c r="S28" s="166">
        <v>0</v>
      </c>
      <c r="T28" s="166">
        <f t="shared" si="2"/>
        <v>112</v>
      </c>
      <c r="U28" s="166">
        <v>0</v>
      </c>
      <c r="V28" s="166">
        <f t="shared" si="4"/>
        <v>25.76</v>
      </c>
      <c r="W28" s="165"/>
      <c r="X28" s="165"/>
      <c r="Y28" s="165"/>
      <c r="Z28" s="165"/>
      <c r="AA28" s="168">
        <v>1</v>
      </c>
    </row>
    <row r="29" spans="1:27" ht="17.25" customHeight="1">
      <c r="A29" s="155">
        <v>62</v>
      </c>
      <c r="B29" s="172" t="s">
        <v>295</v>
      </c>
      <c r="C29" s="172" t="s">
        <v>42</v>
      </c>
      <c r="D29" s="173" t="s">
        <v>296</v>
      </c>
      <c r="E29" s="174" t="s">
        <v>51</v>
      </c>
      <c r="F29" s="175">
        <v>43669.4375</v>
      </c>
      <c r="G29" s="139">
        <v>43669.5625</v>
      </c>
      <c r="H29" s="163" t="s">
        <v>98</v>
      </c>
      <c r="I29" s="164">
        <f t="shared" si="0"/>
        <v>3</v>
      </c>
      <c r="J29" s="165" t="s">
        <v>290</v>
      </c>
      <c r="K29" s="166">
        <v>0</v>
      </c>
      <c r="L29" s="166">
        <v>0</v>
      </c>
      <c r="M29" s="165">
        <f t="shared" si="1"/>
        <v>22</v>
      </c>
      <c r="N29" s="166">
        <v>0</v>
      </c>
      <c r="O29" s="166">
        <v>0</v>
      </c>
      <c r="P29" s="166">
        <v>22</v>
      </c>
      <c r="Q29" s="166">
        <v>0</v>
      </c>
      <c r="R29" s="166">
        <v>0</v>
      </c>
      <c r="S29" s="166">
        <v>0</v>
      </c>
      <c r="T29" s="166">
        <f t="shared" si="2"/>
        <v>22</v>
      </c>
      <c r="U29" s="166">
        <v>0</v>
      </c>
      <c r="V29" s="166">
        <f t="shared" si="4"/>
        <v>5.0600000000000005</v>
      </c>
      <c r="W29" s="165"/>
      <c r="X29" s="165"/>
      <c r="Y29" s="165"/>
      <c r="Z29" s="165"/>
      <c r="AA29" s="168">
        <v>1</v>
      </c>
    </row>
    <row r="30" spans="1:27">
      <c r="A30" s="155">
        <v>63</v>
      </c>
      <c r="B30" s="172" t="s">
        <v>297</v>
      </c>
      <c r="C30" s="172" t="s">
        <v>57</v>
      </c>
      <c r="D30" s="173" t="s">
        <v>311</v>
      </c>
      <c r="E30" s="176" t="s">
        <v>44</v>
      </c>
      <c r="F30" s="175">
        <v>43669.458333333336</v>
      </c>
      <c r="G30" s="139">
        <v>43669.541666666664</v>
      </c>
      <c r="H30" s="163" t="s">
        <v>98</v>
      </c>
      <c r="I30" s="164">
        <f t="shared" si="0"/>
        <v>1.9999999998835847</v>
      </c>
      <c r="J30" s="165" t="s">
        <v>57</v>
      </c>
      <c r="K30" s="166">
        <v>0</v>
      </c>
      <c r="L30" s="166">
        <v>0</v>
      </c>
      <c r="M30" s="166">
        <f t="shared" si="1"/>
        <v>437</v>
      </c>
      <c r="N30" s="166">
        <v>0</v>
      </c>
      <c r="O30" s="166">
        <v>0</v>
      </c>
      <c r="P30" s="177">
        <v>437</v>
      </c>
      <c r="Q30" s="166">
        <v>0</v>
      </c>
      <c r="R30" s="166">
        <v>0</v>
      </c>
      <c r="S30" s="166">
        <v>0</v>
      </c>
      <c r="T30" s="166">
        <f t="shared" si="2"/>
        <v>437</v>
      </c>
      <c r="U30" s="166">
        <v>0</v>
      </c>
      <c r="V30" s="166">
        <f t="shared" si="4"/>
        <v>100.51</v>
      </c>
      <c r="W30" s="172"/>
      <c r="X30" s="172"/>
      <c r="Y30" s="172"/>
      <c r="Z30" s="172"/>
      <c r="AA30" s="168">
        <v>1</v>
      </c>
    </row>
    <row r="31" spans="1:27">
      <c r="A31" s="155">
        <v>64</v>
      </c>
      <c r="B31" s="172" t="s">
        <v>295</v>
      </c>
      <c r="C31" s="172" t="s">
        <v>42</v>
      </c>
      <c r="D31" s="173" t="s">
        <v>300</v>
      </c>
      <c r="E31" s="174" t="s">
        <v>51</v>
      </c>
      <c r="F31" s="175">
        <v>43669.572916666664</v>
      </c>
      <c r="G31" s="139">
        <v>43669.59375</v>
      </c>
      <c r="H31" s="163" t="s">
        <v>98</v>
      </c>
      <c r="I31" s="164">
        <f t="shared" si="0"/>
        <v>0.50000000005820766</v>
      </c>
      <c r="J31" s="165" t="s">
        <v>290</v>
      </c>
      <c r="K31" s="166">
        <v>0</v>
      </c>
      <c r="L31" s="166">
        <v>0</v>
      </c>
      <c r="M31" s="166">
        <f t="shared" si="1"/>
        <v>112</v>
      </c>
      <c r="N31" s="166">
        <v>0</v>
      </c>
      <c r="O31" s="166">
        <v>0</v>
      </c>
      <c r="P31" s="177">
        <v>112</v>
      </c>
      <c r="Q31" s="166">
        <v>0</v>
      </c>
      <c r="R31" s="166">
        <v>0</v>
      </c>
      <c r="S31" s="166">
        <v>0</v>
      </c>
      <c r="T31" s="166">
        <f t="shared" si="2"/>
        <v>112</v>
      </c>
      <c r="U31" s="166">
        <v>0</v>
      </c>
      <c r="V31" s="166">
        <f t="shared" si="4"/>
        <v>25.76</v>
      </c>
      <c r="W31" s="172"/>
      <c r="X31" s="172"/>
      <c r="Y31" s="172"/>
      <c r="Z31" s="172"/>
      <c r="AA31" s="168">
        <v>1</v>
      </c>
    </row>
    <row r="32" spans="1:27">
      <c r="A32" s="155">
        <v>65</v>
      </c>
      <c r="B32" s="172" t="s">
        <v>297</v>
      </c>
      <c r="C32" s="172" t="s">
        <v>57</v>
      </c>
      <c r="D32" s="173" t="s">
        <v>312</v>
      </c>
      <c r="E32" s="176" t="s">
        <v>44</v>
      </c>
      <c r="F32" s="175">
        <v>43669.541666666664</v>
      </c>
      <c r="G32" s="139">
        <v>43669.625</v>
      </c>
      <c r="H32" s="163" t="s">
        <v>98</v>
      </c>
      <c r="I32" s="164">
        <f t="shared" si="0"/>
        <v>2.0000000000582077</v>
      </c>
      <c r="J32" s="165" t="s">
        <v>57</v>
      </c>
      <c r="K32" s="166">
        <v>0</v>
      </c>
      <c r="L32" s="166">
        <v>0</v>
      </c>
      <c r="M32" s="166">
        <f t="shared" si="1"/>
        <v>38</v>
      </c>
      <c r="N32" s="166">
        <v>0</v>
      </c>
      <c r="O32" s="166">
        <v>0</v>
      </c>
      <c r="P32" s="177">
        <v>38</v>
      </c>
      <c r="Q32" s="166">
        <v>0</v>
      </c>
      <c r="R32" s="166">
        <v>0</v>
      </c>
      <c r="S32" s="166">
        <v>0</v>
      </c>
      <c r="T32" s="166">
        <f t="shared" si="2"/>
        <v>38</v>
      </c>
      <c r="U32" s="166">
        <v>0</v>
      </c>
      <c r="V32" s="166">
        <f t="shared" si="4"/>
        <v>8.74</v>
      </c>
      <c r="W32" s="172"/>
      <c r="X32" s="172"/>
      <c r="Y32" s="172"/>
      <c r="Z32" s="172"/>
      <c r="AA32" s="168">
        <v>1</v>
      </c>
    </row>
    <row r="33" spans="1:29" ht="18" customHeight="1">
      <c r="A33" s="155">
        <v>66</v>
      </c>
      <c r="B33" s="168" t="s">
        <v>56</v>
      </c>
      <c r="C33" s="168" t="s">
        <v>42</v>
      </c>
      <c r="D33" s="168" t="s">
        <v>313</v>
      </c>
      <c r="E33" s="168" t="s">
        <v>44</v>
      </c>
      <c r="F33" s="175">
        <v>43669.666666666664</v>
      </c>
      <c r="G33" s="139">
        <v>43669.770833333336</v>
      </c>
      <c r="H33" s="166" t="s">
        <v>45</v>
      </c>
      <c r="I33" s="164">
        <f>(G33-F33)/$AB$9</f>
        <v>2.5000000001164153</v>
      </c>
      <c r="J33" s="168" t="s">
        <v>314</v>
      </c>
      <c r="K33" s="166">
        <v>0</v>
      </c>
      <c r="L33" s="166">
        <v>0</v>
      </c>
      <c r="M33" s="166">
        <f t="shared" si="1"/>
        <v>114</v>
      </c>
      <c r="N33" s="166">
        <v>0</v>
      </c>
      <c r="O33" s="166">
        <v>0</v>
      </c>
      <c r="P33" s="166">
        <v>114</v>
      </c>
      <c r="Q33" s="166">
        <v>0</v>
      </c>
      <c r="R33" s="166">
        <v>0</v>
      </c>
      <c r="S33" s="166">
        <v>0</v>
      </c>
      <c r="T33" s="166">
        <f t="shared" si="2"/>
        <v>114</v>
      </c>
      <c r="U33" s="166">
        <v>0</v>
      </c>
      <c r="V33" s="166">
        <v>33.799999999999997</v>
      </c>
      <c r="W33" s="168"/>
      <c r="X33" s="168" t="s">
        <v>304</v>
      </c>
      <c r="Y33" s="168" t="s">
        <v>54</v>
      </c>
      <c r="Z33" s="168" t="s">
        <v>315</v>
      </c>
      <c r="AA33" s="168">
        <v>1</v>
      </c>
    </row>
    <row r="34" spans="1:29" ht="21" customHeight="1">
      <c r="A34" s="155">
        <v>67</v>
      </c>
      <c r="B34" s="172" t="s">
        <v>297</v>
      </c>
      <c r="C34" s="172" t="s">
        <v>42</v>
      </c>
      <c r="D34" s="173" t="s">
        <v>316</v>
      </c>
      <c r="E34" s="174" t="s">
        <v>51</v>
      </c>
      <c r="F34" s="175">
        <v>43670.375</v>
      </c>
      <c r="G34" s="139">
        <v>43670.6875</v>
      </c>
      <c r="H34" s="163" t="s">
        <v>98</v>
      </c>
      <c r="I34" s="164">
        <f t="shared" ref="I34:I38" si="5">(G34-F34)/$AB$9</f>
        <v>7.5</v>
      </c>
      <c r="J34" s="165" t="s">
        <v>290</v>
      </c>
      <c r="K34" s="166">
        <v>0</v>
      </c>
      <c r="L34" s="166">
        <v>0</v>
      </c>
      <c r="M34" s="166">
        <f t="shared" si="1"/>
        <v>35</v>
      </c>
      <c r="N34" s="166">
        <v>0</v>
      </c>
      <c r="O34" s="166">
        <v>0</v>
      </c>
      <c r="P34" s="166">
        <v>35</v>
      </c>
      <c r="Q34" s="166">
        <v>0</v>
      </c>
      <c r="R34" s="166">
        <v>0</v>
      </c>
      <c r="S34" s="166">
        <v>0</v>
      </c>
      <c r="T34" s="166">
        <f t="shared" si="2"/>
        <v>35</v>
      </c>
      <c r="U34" s="166">
        <v>0</v>
      </c>
      <c r="V34" s="166">
        <f>0.23*M34+12</f>
        <v>20.05</v>
      </c>
      <c r="W34" s="168"/>
      <c r="X34" s="168"/>
      <c r="Y34" s="168"/>
      <c r="Z34" s="168"/>
      <c r="AA34" s="168">
        <v>1</v>
      </c>
    </row>
    <row r="35" spans="1:29" ht="21" customHeight="1">
      <c r="A35" s="155">
        <v>68</v>
      </c>
      <c r="B35" s="172" t="s">
        <v>295</v>
      </c>
      <c r="C35" s="172" t="s">
        <v>42</v>
      </c>
      <c r="D35" s="173" t="s">
        <v>300</v>
      </c>
      <c r="E35" s="174" t="s">
        <v>51</v>
      </c>
      <c r="F35" s="175">
        <v>43670.395833333336</v>
      </c>
      <c r="G35" s="139">
        <v>43670.479166666664</v>
      </c>
      <c r="H35" s="163" t="s">
        <v>98</v>
      </c>
      <c r="I35" s="164">
        <f t="shared" si="5"/>
        <v>1.9999999998835847</v>
      </c>
      <c r="J35" s="165" t="s">
        <v>290</v>
      </c>
      <c r="K35" s="166">
        <v>0</v>
      </c>
      <c r="L35" s="166">
        <v>0</v>
      </c>
      <c r="M35" s="166">
        <f t="shared" si="1"/>
        <v>112</v>
      </c>
      <c r="N35" s="166">
        <v>0</v>
      </c>
      <c r="O35" s="166">
        <v>0</v>
      </c>
      <c r="P35" s="166">
        <v>112</v>
      </c>
      <c r="Q35" s="166">
        <v>0</v>
      </c>
      <c r="R35" s="166">
        <v>0</v>
      </c>
      <c r="S35" s="166">
        <v>0</v>
      </c>
      <c r="T35" s="166">
        <f t="shared" si="2"/>
        <v>112</v>
      </c>
      <c r="U35" s="166">
        <v>0</v>
      </c>
      <c r="V35" s="166">
        <f t="shared" ref="V35:V38" si="6">0.23*M35</f>
        <v>25.76</v>
      </c>
      <c r="W35" s="168"/>
      <c r="X35" s="168"/>
      <c r="Y35" s="168"/>
      <c r="Z35" s="168"/>
      <c r="AA35" s="168">
        <v>1</v>
      </c>
    </row>
    <row r="36" spans="1:29" ht="21" customHeight="1">
      <c r="A36" s="155">
        <v>69</v>
      </c>
      <c r="B36" s="172" t="s">
        <v>295</v>
      </c>
      <c r="C36" s="172" t="s">
        <v>42</v>
      </c>
      <c r="D36" s="173" t="s">
        <v>300</v>
      </c>
      <c r="E36" s="174" t="s">
        <v>51</v>
      </c>
      <c r="F36" s="175">
        <v>43671.416666666664</v>
      </c>
      <c r="G36" s="139">
        <v>43671.583333333336</v>
      </c>
      <c r="H36" s="163" t="s">
        <v>98</v>
      </c>
      <c r="I36" s="164">
        <f t="shared" si="5"/>
        <v>4.0000000001164153</v>
      </c>
      <c r="J36" s="165" t="s">
        <v>290</v>
      </c>
      <c r="K36" s="166">
        <v>0</v>
      </c>
      <c r="L36" s="166">
        <v>0</v>
      </c>
      <c r="M36" s="166">
        <f t="shared" si="1"/>
        <v>112</v>
      </c>
      <c r="N36" s="166">
        <v>0</v>
      </c>
      <c r="O36" s="166">
        <v>0</v>
      </c>
      <c r="P36" s="166">
        <v>112</v>
      </c>
      <c r="Q36" s="166">
        <v>0</v>
      </c>
      <c r="R36" s="166">
        <v>0</v>
      </c>
      <c r="S36" s="166">
        <v>0</v>
      </c>
      <c r="T36" s="166">
        <f t="shared" si="2"/>
        <v>112</v>
      </c>
      <c r="U36" s="166">
        <v>0</v>
      </c>
      <c r="V36" s="166">
        <f t="shared" si="6"/>
        <v>25.76</v>
      </c>
      <c r="W36" s="168"/>
      <c r="X36" s="168"/>
      <c r="Y36" s="168"/>
      <c r="Z36" s="168"/>
      <c r="AA36" s="168">
        <v>1</v>
      </c>
    </row>
    <row r="37" spans="1:29" ht="21" customHeight="1">
      <c r="A37" s="155">
        <v>70</v>
      </c>
      <c r="B37" s="172" t="s">
        <v>297</v>
      </c>
      <c r="C37" s="172" t="s">
        <v>42</v>
      </c>
      <c r="D37" s="173" t="s">
        <v>316</v>
      </c>
      <c r="E37" s="174" t="s">
        <v>51</v>
      </c>
      <c r="F37" s="175">
        <v>43671.583333333336</v>
      </c>
      <c r="G37" s="139">
        <v>43671.6875</v>
      </c>
      <c r="H37" s="163" t="s">
        <v>98</v>
      </c>
      <c r="I37" s="164">
        <f t="shared" si="5"/>
        <v>2.4999999999417923</v>
      </c>
      <c r="J37" s="165" t="s">
        <v>290</v>
      </c>
      <c r="K37" s="166">
        <v>0</v>
      </c>
      <c r="L37" s="166">
        <v>0</v>
      </c>
      <c r="M37" s="166">
        <f t="shared" si="1"/>
        <v>454</v>
      </c>
      <c r="N37" s="166">
        <v>0</v>
      </c>
      <c r="O37" s="166">
        <v>0</v>
      </c>
      <c r="P37" s="166">
        <v>454</v>
      </c>
      <c r="Q37" s="166">
        <v>0</v>
      </c>
      <c r="R37" s="166">
        <v>0</v>
      </c>
      <c r="S37" s="166">
        <v>0</v>
      </c>
      <c r="T37" s="166">
        <f t="shared" si="2"/>
        <v>454</v>
      </c>
      <c r="U37" s="166">
        <v>0</v>
      </c>
      <c r="V37" s="166">
        <f t="shared" si="6"/>
        <v>104.42</v>
      </c>
      <c r="W37" s="168"/>
      <c r="X37" s="168"/>
      <c r="Y37" s="168"/>
      <c r="Z37" s="168"/>
      <c r="AA37" s="168">
        <v>1</v>
      </c>
    </row>
    <row r="38" spans="1:29" ht="21" customHeight="1">
      <c r="A38" s="155">
        <v>71</v>
      </c>
      <c r="B38" s="172" t="s">
        <v>295</v>
      </c>
      <c r="C38" s="172" t="s">
        <v>42</v>
      </c>
      <c r="D38" s="173" t="s">
        <v>296</v>
      </c>
      <c r="E38" s="174" t="s">
        <v>51</v>
      </c>
      <c r="F38" s="175">
        <v>43672.375</v>
      </c>
      <c r="G38" s="139">
        <v>43672.5</v>
      </c>
      <c r="H38" s="163" t="s">
        <v>98</v>
      </c>
      <c r="I38" s="164">
        <f t="shared" si="5"/>
        <v>3</v>
      </c>
      <c r="J38" s="165" t="s">
        <v>290</v>
      </c>
      <c r="K38" s="166">
        <v>0</v>
      </c>
      <c r="L38" s="166">
        <v>0</v>
      </c>
      <c r="M38" s="166">
        <f t="shared" si="1"/>
        <v>22</v>
      </c>
      <c r="N38" s="166">
        <v>0</v>
      </c>
      <c r="O38" s="166">
        <v>0</v>
      </c>
      <c r="P38" s="166">
        <v>22</v>
      </c>
      <c r="Q38" s="166">
        <v>0</v>
      </c>
      <c r="R38" s="166">
        <v>0</v>
      </c>
      <c r="S38" s="166">
        <v>0</v>
      </c>
      <c r="T38" s="166">
        <f t="shared" si="2"/>
        <v>22</v>
      </c>
      <c r="U38" s="166">
        <v>0</v>
      </c>
      <c r="V38" s="166">
        <f t="shared" si="6"/>
        <v>5.0600000000000005</v>
      </c>
      <c r="W38" s="168"/>
      <c r="X38" s="168"/>
      <c r="Y38" s="168"/>
      <c r="Z38" s="168"/>
      <c r="AA38" s="168">
        <v>1</v>
      </c>
    </row>
    <row r="39" spans="1:29" ht="30.75" customHeight="1">
      <c r="A39" s="155">
        <v>72</v>
      </c>
      <c r="B39" s="168" t="s">
        <v>56</v>
      </c>
      <c r="C39" s="168" t="s">
        <v>42</v>
      </c>
      <c r="D39" s="168" t="s">
        <v>317</v>
      </c>
      <c r="E39" s="168" t="s">
        <v>51</v>
      </c>
      <c r="F39" s="175">
        <v>43674.875</v>
      </c>
      <c r="G39" s="139">
        <v>43674.979166666664</v>
      </c>
      <c r="H39" s="166" t="s">
        <v>45</v>
      </c>
      <c r="I39" s="164">
        <f>(G39-F39)/$AB$9</f>
        <v>2.4999999999417923</v>
      </c>
      <c r="J39" s="168" t="s">
        <v>236</v>
      </c>
      <c r="K39" s="166">
        <v>0</v>
      </c>
      <c r="L39" s="166">
        <v>0</v>
      </c>
      <c r="M39" s="166">
        <f t="shared" si="1"/>
        <v>144</v>
      </c>
      <c r="N39" s="166">
        <v>0</v>
      </c>
      <c r="O39" s="166">
        <v>0</v>
      </c>
      <c r="P39" s="166">
        <v>144</v>
      </c>
      <c r="Q39" s="166">
        <v>0</v>
      </c>
      <c r="R39" s="166">
        <v>0</v>
      </c>
      <c r="S39" s="166">
        <v>0</v>
      </c>
      <c r="T39" s="166">
        <f t="shared" si="2"/>
        <v>144</v>
      </c>
      <c r="U39" s="166">
        <v>0</v>
      </c>
      <c r="V39" s="166">
        <v>28.8</v>
      </c>
      <c r="W39" s="168"/>
      <c r="X39" s="168" t="s">
        <v>318</v>
      </c>
      <c r="Y39" s="168" t="s">
        <v>219</v>
      </c>
      <c r="Z39" s="168" t="s">
        <v>319</v>
      </c>
      <c r="AA39" s="168">
        <v>1</v>
      </c>
    </row>
    <row r="40" spans="1:29">
      <c r="A40" s="146"/>
      <c r="B40" s="146"/>
      <c r="C40" s="146"/>
      <c r="D40" s="146"/>
      <c r="E40" s="146"/>
      <c r="F40" s="178"/>
      <c r="G40" s="178"/>
      <c r="H40" s="146"/>
      <c r="I40" s="146"/>
      <c r="J40" s="146"/>
      <c r="K40" s="146"/>
      <c r="L40" s="179"/>
      <c r="M40" s="179"/>
      <c r="N40" s="179"/>
      <c r="O40" s="179"/>
      <c r="P40" s="179"/>
      <c r="Q40" s="179"/>
      <c r="R40" s="179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6"/>
    </row>
    <row r="41" spans="1:29">
      <c r="A41" s="146"/>
      <c r="B41" s="146"/>
      <c r="C41" s="146"/>
      <c r="D41" s="146"/>
      <c r="E41" s="146"/>
      <c r="F41" s="146"/>
      <c r="G41" s="146"/>
      <c r="H41" s="146"/>
      <c r="I41" s="146"/>
      <c r="J41" s="146"/>
      <c r="K41" s="146"/>
      <c r="L41" s="179"/>
      <c r="M41" s="179"/>
      <c r="N41" s="179"/>
      <c r="O41" s="179"/>
      <c r="P41" s="179"/>
      <c r="Q41" s="179"/>
      <c r="R41" s="179"/>
      <c r="S41" s="146"/>
      <c r="T41" s="146"/>
      <c r="U41" s="146"/>
      <c r="V41" s="146"/>
      <c r="W41" s="146"/>
      <c r="X41" s="146"/>
      <c r="Y41" s="146"/>
      <c r="Z41" s="146"/>
      <c r="AA41" s="146"/>
      <c r="AB41" s="146"/>
      <c r="AC41" s="146"/>
    </row>
    <row r="42" spans="1:29">
      <c r="A42" s="146"/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79"/>
      <c r="M42" s="179"/>
      <c r="N42" s="179"/>
      <c r="O42" s="179"/>
      <c r="P42" s="179"/>
      <c r="Q42" s="179"/>
      <c r="R42" s="179"/>
      <c r="S42" s="146"/>
      <c r="T42" s="146"/>
      <c r="U42" s="146"/>
      <c r="V42" s="146"/>
      <c r="W42" s="146"/>
      <c r="X42" s="146"/>
      <c r="Y42" s="146"/>
      <c r="Z42" s="146"/>
      <c r="AA42" s="146"/>
      <c r="AB42" s="146"/>
      <c r="AC42" s="146"/>
    </row>
  </sheetData>
  <sheetProtection formatCells="0" formatColumns="0" formatRows="0" insertColumns="0" insertRows="0" insertHyperlinks="0" deleteColumns="0" deleteRows="0" sort="0" autoFilter="0" pivotTables="0"/>
  <mergeCells count="29">
    <mergeCell ref="A1:Q1"/>
    <mergeCell ref="A3:V3"/>
    <mergeCell ref="A4:V4"/>
    <mergeCell ref="A6:I6"/>
    <mergeCell ref="J6:V6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Z8:Z9"/>
    <mergeCell ref="M7:U7"/>
    <mergeCell ref="V7:V9"/>
    <mergeCell ref="M8:M9"/>
    <mergeCell ref="N8:P8"/>
    <mergeCell ref="Q8:T8"/>
    <mergeCell ref="U8:U9"/>
    <mergeCell ref="X6:Z7"/>
  </mergeCells>
  <pageMargins left="0.15" right="0.15" top="0.6" bottom="0.02" header="0.3" footer="0.3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0"/>
  <sheetViews>
    <sheetView topLeftCell="A4" workbookViewId="0">
      <selection activeCell="W4" sqref="W4"/>
    </sheetView>
  </sheetViews>
  <sheetFormatPr defaultColWidth="9.140625" defaultRowHeight="16.5"/>
  <cols>
    <col min="1" max="1" width="9.140625" style="114"/>
    <col min="2" max="2" width="18.28515625" style="114" customWidth="1"/>
    <col min="3" max="3" width="9.140625" style="114"/>
    <col min="4" max="4" width="39.140625" style="114" customWidth="1"/>
    <col min="5" max="5" width="9.140625" style="114"/>
    <col min="6" max="6" width="18.28515625" style="114" customWidth="1"/>
    <col min="7" max="7" width="16.140625" style="114" customWidth="1"/>
    <col min="8" max="8" width="9.140625" style="114"/>
    <col min="9" max="9" width="10.85546875" style="114" bestFit="1" customWidth="1"/>
    <col min="10" max="10" width="12.42578125" style="112" customWidth="1"/>
    <col min="11" max="25" width="9.140625" style="112"/>
    <col min="26" max="26" width="23" style="112" customWidth="1"/>
    <col min="27" max="27" width="9.140625" style="180"/>
    <col min="28" max="16384" width="9.140625" style="112"/>
  </cols>
  <sheetData>
    <row r="1" spans="1:29">
      <c r="A1" s="298"/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</row>
    <row r="2" spans="1:29">
      <c r="A2" s="112" t="s">
        <v>0</v>
      </c>
      <c r="B2" s="112"/>
      <c r="C2" s="112"/>
      <c r="D2" s="112"/>
      <c r="E2" s="112"/>
      <c r="F2" s="112"/>
      <c r="G2" s="112"/>
      <c r="H2" s="112"/>
      <c r="I2" s="112"/>
      <c r="Q2" s="113" t="s">
        <v>320</v>
      </c>
      <c r="R2" s="114" t="s">
        <v>2</v>
      </c>
      <c r="S2" s="115">
        <v>2019</v>
      </c>
      <c r="T2" s="112" t="s">
        <v>3</v>
      </c>
      <c r="Y2" s="116"/>
      <c r="Z2" s="116"/>
      <c r="AB2" s="116"/>
      <c r="AC2" s="116"/>
    </row>
    <row r="3" spans="1:29" ht="15">
      <c r="A3" s="299" t="s">
        <v>270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Y3" s="116"/>
      <c r="Z3" s="116"/>
      <c r="AB3" s="116"/>
      <c r="AC3" s="116"/>
    </row>
    <row r="4" spans="1:29" ht="15">
      <c r="A4" s="300" t="s">
        <v>5</v>
      </c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1"/>
      <c r="W4" s="117"/>
      <c r="X4" s="117"/>
      <c r="Y4" s="117"/>
      <c r="Z4" s="117"/>
      <c r="AA4" s="181"/>
      <c r="AB4" s="117"/>
      <c r="AC4" s="117"/>
    </row>
    <row r="5" spans="1:29" s="114" customFormat="1" ht="27.75" customHeight="1" thickBot="1">
      <c r="A5" s="118"/>
      <c r="B5" s="118"/>
      <c r="C5" s="118"/>
      <c r="D5" s="118"/>
      <c r="E5" s="118"/>
      <c r="F5" s="118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2"/>
      <c r="V5" s="112"/>
      <c r="W5" s="112"/>
      <c r="X5" s="112"/>
      <c r="Y5" s="112"/>
      <c r="Z5" s="112"/>
      <c r="AA5" s="180"/>
      <c r="AB5" s="112"/>
      <c r="AC5" s="112"/>
    </row>
    <row r="6" spans="1:29" ht="32.25" customHeight="1" thickBot="1">
      <c r="A6" s="287" t="s">
        <v>6</v>
      </c>
      <c r="B6" s="288"/>
      <c r="C6" s="288"/>
      <c r="D6" s="288"/>
      <c r="E6" s="288"/>
      <c r="F6" s="288"/>
      <c r="G6" s="288"/>
      <c r="H6" s="288"/>
      <c r="I6" s="289"/>
      <c r="J6" s="288" t="s">
        <v>9</v>
      </c>
      <c r="K6" s="288"/>
      <c r="L6" s="288"/>
      <c r="M6" s="288"/>
      <c r="N6" s="288"/>
      <c r="O6" s="288"/>
      <c r="P6" s="288"/>
      <c r="Q6" s="288"/>
      <c r="R6" s="288"/>
      <c r="S6" s="288"/>
      <c r="T6" s="288"/>
      <c r="U6" s="288"/>
      <c r="V6" s="289"/>
      <c r="W6" s="285" t="s">
        <v>10</v>
      </c>
      <c r="X6" s="290" t="s">
        <v>11</v>
      </c>
      <c r="Y6" s="291"/>
      <c r="Z6" s="292"/>
      <c r="AA6" s="296" t="s">
        <v>12</v>
      </c>
    </row>
    <row r="7" spans="1:29" ht="171.75" customHeight="1" thickBot="1">
      <c r="A7" s="285" t="s">
        <v>13</v>
      </c>
      <c r="B7" s="285" t="s">
        <v>14</v>
      </c>
      <c r="C7" s="285" t="s">
        <v>15</v>
      </c>
      <c r="D7" s="285" t="s">
        <v>16</v>
      </c>
      <c r="E7" s="285" t="s">
        <v>17</v>
      </c>
      <c r="F7" s="285" t="s">
        <v>271</v>
      </c>
      <c r="G7" s="285" t="s">
        <v>19</v>
      </c>
      <c r="H7" s="285" t="s">
        <v>20</v>
      </c>
      <c r="I7" s="285" t="s">
        <v>21</v>
      </c>
      <c r="J7" s="296" t="s">
        <v>22</v>
      </c>
      <c r="K7" s="285" t="s">
        <v>23</v>
      </c>
      <c r="L7" s="285" t="s">
        <v>24</v>
      </c>
      <c r="M7" s="287" t="s">
        <v>25</v>
      </c>
      <c r="N7" s="288"/>
      <c r="O7" s="288"/>
      <c r="P7" s="288"/>
      <c r="Q7" s="288"/>
      <c r="R7" s="288"/>
      <c r="S7" s="288"/>
      <c r="T7" s="288"/>
      <c r="U7" s="289"/>
      <c r="V7" s="285" t="s">
        <v>26</v>
      </c>
      <c r="W7" s="286"/>
      <c r="X7" s="293"/>
      <c r="Y7" s="294"/>
      <c r="Z7" s="295"/>
      <c r="AA7" s="297"/>
    </row>
    <row r="8" spans="1:29" ht="63.75" customHeight="1" thickBot="1">
      <c r="A8" s="286"/>
      <c r="B8" s="286"/>
      <c r="C8" s="286"/>
      <c r="D8" s="286"/>
      <c r="E8" s="286"/>
      <c r="F8" s="286"/>
      <c r="G8" s="286"/>
      <c r="H8" s="286"/>
      <c r="I8" s="286"/>
      <c r="J8" s="297"/>
      <c r="K8" s="286"/>
      <c r="L8" s="286"/>
      <c r="M8" s="285" t="s">
        <v>27</v>
      </c>
      <c r="N8" s="287" t="s">
        <v>28</v>
      </c>
      <c r="O8" s="288"/>
      <c r="P8" s="289"/>
      <c r="Q8" s="287" t="s">
        <v>29</v>
      </c>
      <c r="R8" s="288"/>
      <c r="S8" s="288"/>
      <c r="T8" s="289"/>
      <c r="U8" s="285" t="s">
        <v>30</v>
      </c>
      <c r="V8" s="286"/>
      <c r="W8" s="286"/>
      <c r="X8" s="285" t="s">
        <v>31</v>
      </c>
      <c r="Y8" s="285" t="s">
        <v>32</v>
      </c>
      <c r="Z8" s="285" t="s">
        <v>33</v>
      </c>
      <c r="AA8" s="297"/>
    </row>
    <row r="9" spans="1:29" ht="71.25" customHeight="1" thickBot="1">
      <c r="A9" s="286"/>
      <c r="B9" s="286"/>
      <c r="C9" s="286"/>
      <c r="D9" s="286"/>
      <c r="E9" s="286"/>
      <c r="F9" s="286"/>
      <c r="G9" s="286"/>
      <c r="H9" s="286"/>
      <c r="I9" s="286"/>
      <c r="J9" s="297"/>
      <c r="K9" s="286"/>
      <c r="L9" s="286"/>
      <c r="M9" s="286"/>
      <c r="N9" s="120" t="s">
        <v>34</v>
      </c>
      <c r="O9" s="120" t="s">
        <v>35</v>
      </c>
      <c r="P9" s="120" t="s">
        <v>36</v>
      </c>
      <c r="Q9" s="120" t="s">
        <v>37</v>
      </c>
      <c r="R9" s="120" t="s">
        <v>38</v>
      </c>
      <c r="S9" s="120" t="s">
        <v>39</v>
      </c>
      <c r="T9" s="120" t="s">
        <v>40</v>
      </c>
      <c r="U9" s="286"/>
      <c r="V9" s="286"/>
      <c r="W9" s="286"/>
      <c r="X9" s="286"/>
      <c r="Y9" s="286"/>
      <c r="Z9" s="286"/>
      <c r="AA9" s="297"/>
      <c r="AB9" s="121">
        <v>4.1666666666666664E-2</v>
      </c>
    </row>
    <row r="10" spans="1:29" ht="17.25" customHeight="1" thickBot="1">
      <c r="A10" s="122">
        <v>1</v>
      </c>
      <c r="B10" s="122">
        <v>2</v>
      </c>
      <c r="C10" s="122">
        <v>3</v>
      </c>
      <c r="D10" s="122">
        <v>4</v>
      </c>
      <c r="E10" s="122">
        <v>5</v>
      </c>
      <c r="F10" s="122">
        <v>6</v>
      </c>
      <c r="G10" s="122">
        <v>7</v>
      </c>
      <c r="H10" s="122">
        <v>8</v>
      </c>
      <c r="I10" s="122">
        <v>9</v>
      </c>
      <c r="J10" s="122">
        <v>10</v>
      </c>
      <c r="K10" s="122">
        <v>11</v>
      </c>
      <c r="L10" s="122">
        <v>12</v>
      </c>
      <c r="M10" s="122">
        <v>13</v>
      </c>
      <c r="N10" s="122">
        <v>14</v>
      </c>
      <c r="O10" s="122">
        <v>15</v>
      </c>
      <c r="P10" s="122">
        <v>16</v>
      </c>
      <c r="Q10" s="122">
        <v>17</v>
      </c>
      <c r="R10" s="122">
        <v>18</v>
      </c>
      <c r="S10" s="122">
        <v>19</v>
      </c>
      <c r="T10" s="122">
        <v>20</v>
      </c>
      <c r="U10" s="122">
        <v>21</v>
      </c>
      <c r="V10" s="122">
        <v>22</v>
      </c>
      <c r="W10" s="122">
        <v>23</v>
      </c>
      <c r="X10" s="122">
        <v>24</v>
      </c>
      <c r="Y10" s="122">
        <v>25</v>
      </c>
      <c r="Z10" s="122">
        <v>26</v>
      </c>
      <c r="AA10" s="182">
        <v>27</v>
      </c>
    </row>
    <row r="11" spans="1:29" s="192" customFormat="1" ht="17.25" customHeight="1">
      <c r="A11" s="183">
        <v>73</v>
      </c>
      <c r="B11" s="184" t="s">
        <v>96</v>
      </c>
      <c r="C11" s="185" t="s">
        <v>42</v>
      </c>
      <c r="D11" s="185" t="s">
        <v>296</v>
      </c>
      <c r="E11" s="183" t="s">
        <v>51</v>
      </c>
      <c r="F11" s="186">
        <v>43678.375</v>
      </c>
      <c r="G11" s="186">
        <v>43678.5</v>
      </c>
      <c r="H11" s="187" t="s">
        <v>98</v>
      </c>
      <c r="I11" s="188">
        <f t="shared" ref="I11:I27" si="0">(G11-F11)/$AB$9</f>
        <v>3</v>
      </c>
      <c r="J11" s="189" t="s">
        <v>85</v>
      </c>
      <c r="K11" s="183">
        <v>0</v>
      </c>
      <c r="L11" s="183">
        <v>0</v>
      </c>
      <c r="M11" s="183">
        <f t="shared" ref="M11:M14" si="1">P11</f>
        <v>22</v>
      </c>
      <c r="N11" s="183">
        <v>0</v>
      </c>
      <c r="O11" s="183">
        <v>0</v>
      </c>
      <c r="P11" s="183">
        <v>22</v>
      </c>
      <c r="Q11" s="183">
        <v>0</v>
      </c>
      <c r="R11" s="183">
        <v>0</v>
      </c>
      <c r="S11" s="183">
        <v>0</v>
      </c>
      <c r="T11" s="183">
        <f t="shared" ref="T11:T15" si="2">P11</f>
        <v>22</v>
      </c>
      <c r="U11" s="183">
        <v>0</v>
      </c>
      <c r="V11" s="183">
        <f t="shared" ref="V11:V14" si="3">0.22*T11</f>
        <v>4.84</v>
      </c>
      <c r="W11" s="190"/>
      <c r="X11" s="190"/>
      <c r="Y11" s="190"/>
      <c r="Z11" s="190"/>
      <c r="AA11" s="191">
        <v>1</v>
      </c>
    </row>
    <row r="12" spans="1:29" s="192" customFormat="1" ht="17.25" customHeight="1">
      <c r="A12" s="183">
        <v>74</v>
      </c>
      <c r="B12" s="183" t="s">
        <v>56</v>
      </c>
      <c r="C12" s="185" t="s">
        <v>57</v>
      </c>
      <c r="D12" s="185" t="s">
        <v>266</v>
      </c>
      <c r="E12" s="183" t="s">
        <v>44</v>
      </c>
      <c r="F12" s="186">
        <v>43678.458333333336</v>
      </c>
      <c r="G12" s="186">
        <v>43678.666666666664</v>
      </c>
      <c r="H12" s="187" t="s">
        <v>98</v>
      </c>
      <c r="I12" s="188">
        <f t="shared" si="0"/>
        <v>4.9999999998835847</v>
      </c>
      <c r="J12" s="190" t="s">
        <v>266</v>
      </c>
      <c r="K12" s="193">
        <v>0</v>
      </c>
      <c r="L12" s="183">
        <v>0</v>
      </c>
      <c r="M12" s="183">
        <f t="shared" si="1"/>
        <v>28</v>
      </c>
      <c r="N12" s="183">
        <v>0</v>
      </c>
      <c r="O12" s="183">
        <v>0</v>
      </c>
      <c r="P12" s="183">
        <v>28</v>
      </c>
      <c r="Q12" s="183">
        <v>0</v>
      </c>
      <c r="R12" s="183">
        <v>0</v>
      </c>
      <c r="S12" s="183">
        <v>0</v>
      </c>
      <c r="T12" s="183">
        <f t="shared" si="2"/>
        <v>28</v>
      </c>
      <c r="U12" s="183">
        <v>0</v>
      </c>
      <c r="V12" s="194">
        <f t="shared" si="3"/>
        <v>6.16</v>
      </c>
      <c r="W12" s="190"/>
      <c r="X12" s="190"/>
      <c r="Y12" s="190"/>
      <c r="Z12" s="190"/>
      <c r="AA12" s="191">
        <v>1</v>
      </c>
    </row>
    <row r="13" spans="1:29" s="192" customFormat="1" ht="17.25" customHeight="1">
      <c r="A13" s="183">
        <v>75</v>
      </c>
      <c r="B13" s="183" t="s">
        <v>56</v>
      </c>
      <c r="C13" s="185" t="s">
        <v>57</v>
      </c>
      <c r="D13" s="185" t="s">
        <v>321</v>
      </c>
      <c r="E13" s="183" t="s">
        <v>51</v>
      </c>
      <c r="F13" s="186">
        <v>43683.416666666664</v>
      </c>
      <c r="G13" s="186">
        <v>43683.458333333336</v>
      </c>
      <c r="H13" s="187" t="s">
        <v>98</v>
      </c>
      <c r="I13" s="188">
        <f t="shared" si="0"/>
        <v>1.0000000001164153</v>
      </c>
      <c r="J13" s="190" t="s">
        <v>321</v>
      </c>
      <c r="K13" s="193">
        <v>0</v>
      </c>
      <c r="L13" s="183">
        <v>0</v>
      </c>
      <c r="M13" s="183">
        <f t="shared" si="1"/>
        <v>8</v>
      </c>
      <c r="N13" s="183">
        <v>0</v>
      </c>
      <c r="O13" s="183">
        <v>0</v>
      </c>
      <c r="P13" s="183">
        <v>8</v>
      </c>
      <c r="Q13" s="183">
        <v>0</v>
      </c>
      <c r="R13" s="183">
        <v>0</v>
      </c>
      <c r="S13" s="183">
        <v>0</v>
      </c>
      <c r="T13" s="183">
        <f t="shared" si="2"/>
        <v>8</v>
      </c>
      <c r="U13" s="183">
        <v>0</v>
      </c>
      <c r="V13" s="194">
        <f t="shared" si="3"/>
        <v>1.76</v>
      </c>
      <c r="W13" s="190"/>
      <c r="X13" s="190"/>
      <c r="Y13" s="190"/>
      <c r="Z13" s="190"/>
      <c r="AA13" s="191">
        <v>1</v>
      </c>
    </row>
    <row r="14" spans="1:29" s="192" customFormat="1" ht="17.25" customHeight="1">
      <c r="A14" s="183">
        <v>76</v>
      </c>
      <c r="B14" s="183" t="s">
        <v>56</v>
      </c>
      <c r="C14" s="185" t="s">
        <v>42</v>
      </c>
      <c r="D14" s="185" t="s">
        <v>322</v>
      </c>
      <c r="E14" s="183" t="s">
        <v>44</v>
      </c>
      <c r="F14" s="186">
        <v>43690.5</v>
      </c>
      <c r="G14" s="186">
        <v>43690.625</v>
      </c>
      <c r="H14" s="187" t="s">
        <v>98</v>
      </c>
      <c r="I14" s="188">
        <f t="shared" si="0"/>
        <v>3</v>
      </c>
      <c r="J14" s="185" t="s">
        <v>322</v>
      </c>
      <c r="K14" s="193">
        <v>0</v>
      </c>
      <c r="L14" s="183">
        <v>0</v>
      </c>
      <c r="M14" s="183">
        <f t="shared" si="1"/>
        <v>328</v>
      </c>
      <c r="N14" s="183">
        <v>0</v>
      </c>
      <c r="O14" s="183">
        <v>0</v>
      </c>
      <c r="P14" s="183">
        <v>328</v>
      </c>
      <c r="Q14" s="183">
        <v>0</v>
      </c>
      <c r="R14" s="183">
        <v>0</v>
      </c>
      <c r="S14" s="183">
        <v>0</v>
      </c>
      <c r="T14" s="183">
        <f t="shared" si="2"/>
        <v>328</v>
      </c>
      <c r="U14" s="183">
        <v>0</v>
      </c>
      <c r="V14" s="194">
        <f t="shared" si="3"/>
        <v>72.16</v>
      </c>
      <c r="W14" s="190"/>
      <c r="X14" s="190"/>
      <c r="Y14" s="190"/>
      <c r="Z14" s="190"/>
      <c r="AA14" s="191">
        <v>1</v>
      </c>
    </row>
    <row r="15" spans="1:29" s="192" customFormat="1" ht="17.25" customHeight="1">
      <c r="A15" s="183">
        <v>77</v>
      </c>
      <c r="B15" s="183" t="s">
        <v>41</v>
      </c>
      <c r="C15" s="183" t="s">
        <v>42</v>
      </c>
      <c r="D15" s="185" t="s">
        <v>323</v>
      </c>
      <c r="E15" s="183" t="s">
        <v>51</v>
      </c>
      <c r="F15" s="186">
        <v>43683.416666666664</v>
      </c>
      <c r="G15" s="186">
        <v>43683.458333333336</v>
      </c>
      <c r="H15" s="195" t="s">
        <v>45</v>
      </c>
      <c r="I15" s="188">
        <f t="shared" si="0"/>
        <v>1.0000000001164153</v>
      </c>
      <c r="J15" s="196" t="s">
        <v>85</v>
      </c>
      <c r="K15" s="183">
        <v>0</v>
      </c>
      <c r="L15" s="183">
        <v>0</v>
      </c>
      <c r="M15" s="183">
        <f>P15</f>
        <v>11</v>
      </c>
      <c r="N15" s="183">
        <v>0</v>
      </c>
      <c r="O15" s="183">
        <v>0</v>
      </c>
      <c r="P15" s="197">
        <v>11</v>
      </c>
      <c r="Q15" s="183">
        <v>0</v>
      </c>
      <c r="R15" s="183">
        <v>0</v>
      </c>
      <c r="S15" s="183">
        <v>0</v>
      </c>
      <c r="T15" s="183">
        <f t="shared" si="2"/>
        <v>11</v>
      </c>
      <c r="U15" s="183">
        <v>0</v>
      </c>
      <c r="V15" s="183">
        <f>0.22*T15</f>
        <v>2.42</v>
      </c>
      <c r="W15" s="185"/>
      <c r="X15" s="185" t="s">
        <v>324</v>
      </c>
      <c r="Y15" s="198" t="s">
        <v>87</v>
      </c>
      <c r="Z15" s="198" t="s">
        <v>272</v>
      </c>
      <c r="AA15" s="191">
        <v>1</v>
      </c>
    </row>
    <row r="16" spans="1:29" s="192" customFormat="1" ht="16.5" customHeight="1">
      <c r="A16" s="183">
        <v>78</v>
      </c>
      <c r="B16" s="183" t="s">
        <v>96</v>
      </c>
      <c r="C16" s="183" t="s">
        <v>42</v>
      </c>
      <c r="D16" s="183" t="s">
        <v>301</v>
      </c>
      <c r="E16" s="183" t="s">
        <v>44</v>
      </c>
      <c r="F16" s="186">
        <v>43685.355555555558</v>
      </c>
      <c r="G16" s="186">
        <v>43685.361805555556</v>
      </c>
      <c r="H16" s="195" t="s">
        <v>45</v>
      </c>
      <c r="I16" s="188">
        <f t="shared" si="0"/>
        <v>0.1499999999650754</v>
      </c>
      <c r="J16" s="183" t="s">
        <v>236</v>
      </c>
      <c r="K16" s="183">
        <v>0</v>
      </c>
      <c r="L16" s="183">
        <v>0</v>
      </c>
      <c r="M16" s="183">
        <f>P16</f>
        <v>1636</v>
      </c>
      <c r="N16" s="183">
        <v>0</v>
      </c>
      <c r="O16" s="183">
        <v>0</v>
      </c>
      <c r="P16" s="199">
        <v>1636</v>
      </c>
      <c r="Q16" s="183">
        <v>0</v>
      </c>
      <c r="R16" s="183">
        <v>0</v>
      </c>
      <c r="S16" s="183">
        <v>0</v>
      </c>
      <c r="T16" s="183">
        <f>P16</f>
        <v>1636</v>
      </c>
      <c r="U16" s="183">
        <v>0</v>
      </c>
      <c r="V16" s="183">
        <f>0.22*T16</f>
        <v>359.92</v>
      </c>
      <c r="W16" s="183"/>
      <c r="X16" s="200" t="s">
        <v>325</v>
      </c>
      <c r="Y16" s="183" t="s">
        <v>87</v>
      </c>
      <c r="Z16" s="183" t="s">
        <v>272</v>
      </c>
      <c r="AA16" s="195">
        <v>1</v>
      </c>
    </row>
    <row r="17" spans="1:27" s="192" customFormat="1" ht="19.5" customHeight="1">
      <c r="A17" s="183">
        <v>79</v>
      </c>
      <c r="B17" s="183" t="s">
        <v>56</v>
      </c>
      <c r="C17" s="183" t="s">
        <v>42</v>
      </c>
      <c r="D17" s="183" t="s">
        <v>326</v>
      </c>
      <c r="E17" s="183" t="s">
        <v>51</v>
      </c>
      <c r="F17" s="186">
        <v>43686.666666666664</v>
      </c>
      <c r="G17" s="201">
        <v>43686.75</v>
      </c>
      <c r="H17" s="195" t="s">
        <v>45</v>
      </c>
      <c r="I17" s="202">
        <f t="shared" si="0"/>
        <v>2.0000000000582077</v>
      </c>
      <c r="J17" s="200" t="s">
        <v>85</v>
      </c>
      <c r="K17" s="183">
        <v>0</v>
      </c>
      <c r="L17" s="183">
        <v>0</v>
      </c>
      <c r="M17" s="183">
        <f>P17</f>
        <v>14</v>
      </c>
      <c r="N17" s="183">
        <v>0</v>
      </c>
      <c r="O17" s="194">
        <v>0</v>
      </c>
      <c r="P17" s="125">
        <v>14</v>
      </c>
      <c r="Q17" s="193">
        <v>0</v>
      </c>
      <c r="R17" s="183">
        <v>0</v>
      </c>
      <c r="S17" s="183">
        <v>0</v>
      </c>
      <c r="T17" s="183">
        <f t="shared" ref="T17:T27" si="4">P17</f>
        <v>14</v>
      </c>
      <c r="U17" s="183">
        <v>0</v>
      </c>
      <c r="V17" s="183">
        <f>0.22*T17</f>
        <v>3.08</v>
      </c>
      <c r="W17" s="183"/>
      <c r="X17" s="200" t="s">
        <v>327</v>
      </c>
      <c r="Y17" s="183" t="s">
        <v>219</v>
      </c>
      <c r="Z17" s="183" t="s">
        <v>272</v>
      </c>
      <c r="AA17" s="195">
        <v>1</v>
      </c>
    </row>
    <row r="18" spans="1:27" s="192" customFormat="1" ht="19.5" customHeight="1">
      <c r="A18" s="183">
        <v>80</v>
      </c>
      <c r="B18" s="184" t="s">
        <v>96</v>
      </c>
      <c r="C18" s="183" t="s">
        <v>42</v>
      </c>
      <c r="D18" s="199" t="s">
        <v>301</v>
      </c>
      <c r="E18" s="183" t="s">
        <v>44</v>
      </c>
      <c r="F18" s="186">
        <v>43687.922222222223</v>
      </c>
      <c r="G18" s="201">
        <v>43687.9375</v>
      </c>
      <c r="H18" s="195" t="s">
        <v>45</v>
      </c>
      <c r="I18" s="202">
        <f t="shared" si="0"/>
        <v>0.36666666663950309</v>
      </c>
      <c r="J18" s="183" t="s">
        <v>236</v>
      </c>
      <c r="K18" s="183">
        <v>0</v>
      </c>
      <c r="L18" s="183">
        <v>0</v>
      </c>
      <c r="M18" s="183">
        <f t="shared" ref="M18:M27" si="5">P18</f>
        <v>1636</v>
      </c>
      <c r="N18" s="183">
        <v>0</v>
      </c>
      <c r="O18" s="194">
        <v>0</v>
      </c>
      <c r="P18" s="125">
        <v>1636</v>
      </c>
      <c r="Q18" s="193">
        <v>0</v>
      </c>
      <c r="R18" s="183">
        <v>0</v>
      </c>
      <c r="S18" s="183">
        <v>0</v>
      </c>
      <c r="T18" s="183">
        <f t="shared" si="4"/>
        <v>1636</v>
      </c>
      <c r="U18" s="183">
        <v>0</v>
      </c>
      <c r="V18" s="183">
        <f t="shared" ref="V18:V26" si="6">0.22*T18</f>
        <v>359.92</v>
      </c>
      <c r="W18" s="183"/>
      <c r="X18" s="200" t="s">
        <v>328</v>
      </c>
      <c r="Y18" s="183" t="s">
        <v>219</v>
      </c>
      <c r="Z18" s="183" t="s">
        <v>319</v>
      </c>
      <c r="AA18" s="195">
        <v>1</v>
      </c>
    </row>
    <row r="19" spans="1:27" s="192" customFormat="1" ht="19.5" customHeight="1">
      <c r="A19" s="183">
        <v>81</v>
      </c>
      <c r="B19" s="184" t="s">
        <v>41</v>
      </c>
      <c r="C19" s="194" t="s">
        <v>57</v>
      </c>
      <c r="D19" s="125" t="s">
        <v>329</v>
      </c>
      <c r="E19" s="193" t="s">
        <v>44</v>
      </c>
      <c r="F19" s="186">
        <v>43692.625</v>
      </c>
      <c r="G19" s="201">
        <v>43692.6875</v>
      </c>
      <c r="H19" s="187" t="s">
        <v>98</v>
      </c>
      <c r="I19" s="202">
        <f t="shared" si="0"/>
        <v>1.5</v>
      </c>
      <c r="J19" s="125" t="s">
        <v>329</v>
      </c>
      <c r="K19" s="183">
        <v>0</v>
      </c>
      <c r="L19" s="183">
        <v>0</v>
      </c>
      <c r="M19" s="183">
        <f t="shared" si="5"/>
        <v>31</v>
      </c>
      <c r="N19" s="183">
        <v>0</v>
      </c>
      <c r="O19" s="194">
        <v>0</v>
      </c>
      <c r="P19" s="125">
        <v>31</v>
      </c>
      <c r="Q19" s="193">
        <v>0</v>
      </c>
      <c r="R19" s="183">
        <v>0</v>
      </c>
      <c r="S19" s="183">
        <v>0</v>
      </c>
      <c r="T19" s="183">
        <f t="shared" si="4"/>
        <v>31</v>
      </c>
      <c r="U19" s="183">
        <v>0</v>
      </c>
      <c r="V19" s="183">
        <f t="shared" si="6"/>
        <v>6.82</v>
      </c>
      <c r="W19" s="183"/>
      <c r="X19" s="200"/>
      <c r="Y19" s="183"/>
      <c r="Z19" s="183"/>
      <c r="AA19" s="195">
        <v>1</v>
      </c>
    </row>
    <row r="20" spans="1:27" s="192" customFormat="1" ht="19.5" customHeight="1">
      <c r="A20" s="183">
        <v>82</v>
      </c>
      <c r="B20" s="183" t="s">
        <v>56</v>
      </c>
      <c r="C20" s="183" t="s">
        <v>42</v>
      </c>
      <c r="D20" s="203" t="s">
        <v>330</v>
      </c>
      <c r="E20" s="183" t="s">
        <v>44</v>
      </c>
      <c r="F20" s="186">
        <v>43693.1875</v>
      </c>
      <c r="G20" s="201">
        <v>43693.333333333336</v>
      </c>
      <c r="H20" s="195" t="s">
        <v>45</v>
      </c>
      <c r="I20" s="202">
        <f t="shared" si="0"/>
        <v>3.5000000000582077</v>
      </c>
      <c r="J20" s="183" t="s">
        <v>236</v>
      </c>
      <c r="K20" s="183">
        <v>0</v>
      </c>
      <c r="L20" s="183">
        <v>0</v>
      </c>
      <c r="M20" s="183">
        <f t="shared" si="5"/>
        <v>422</v>
      </c>
      <c r="N20" s="183">
        <v>0</v>
      </c>
      <c r="O20" s="194">
        <v>0</v>
      </c>
      <c r="P20" s="204">
        <v>422</v>
      </c>
      <c r="Q20" s="193">
        <v>0</v>
      </c>
      <c r="R20" s="183">
        <v>0</v>
      </c>
      <c r="S20" s="183">
        <v>0</v>
      </c>
      <c r="T20" s="183">
        <f t="shared" si="4"/>
        <v>422</v>
      </c>
      <c r="U20" s="183">
        <v>0</v>
      </c>
      <c r="V20" s="183">
        <f t="shared" si="6"/>
        <v>92.84</v>
      </c>
      <c r="W20" s="183"/>
      <c r="X20" s="200" t="s">
        <v>331</v>
      </c>
      <c r="Y20" s="183" t="s">
        <v>219</v>
      </c>
      <c r="Z20" s="183" t="s">
        <v>319</v>
      </c>
      <c r="AA20" s="195">
        <v>1</v>
      </c>
    </row>
    <row r="21" spans="1:27" s="192" customFormat="1" ht="19.5" customHeight="1">
      <c r="A21" s="183">
        <v>83</v>
      </c>
      <c r="B21" s="183" t="s">
        <v>56</v>
      </c>
      <c r="C21" s="183" t="s">
        <v>42</v>
      </c>
      <c r="D21" s="183" t="s">
        <v>313</v>
      </c>
      <c r="E21" s="183" t="s">
        <v>44</v>
      </c>
      <c r="F21" s="186">
        <v>43694.6875</v>
      </c>
      <c r="G21" s="201">
        <v>43694.833333333336</v>
      </c>
      <c r="H21" s="195" t="s">
        <v>45</v>
      </c>
      <c r="I21" s="202">
        <f t="shared" si="0"/>
        <v>3.5000000000582077</v>
      </c>
      <c r="J21" s="200" t="s">
        <v>82</v>
      </c>
      <c r="K21" s="183">
        <v>0</v>
      </c>
      <c r="L21" s="183">
        <v>0</v>
      </c>
      <c r="M21" s="183">
        <f>P21</f>
        <v>86</v>
      </c>
      <c r="N21" s="183">
        <v>0</v>
      </c>
      <c r="O21" s="194">
        <v>0</v>
      </c>
      <c r="P21" s="204">
        <v>86</v>
      </c>
      <c r="Q21" s="193">
        <v>0</v>
      </c>
      <c r="R21" s="183">
        <v>0</v>
      </c>
      <c r="S21" s="183">
        <v>0</v>
      </c>
      <c r="T21" s="183">
        <f>P21</f>
        <v>86</v>
      </c>
      <c r="U21" s="183">
        <v>0</v>
      </c>
      <c r="V21" s="183">
        <f>0.22*T21</f>
        <v>18.920000000000002</v>
      </c>
      <c r="W21" s="183"/>
      <c r="X21" s="200" t="s">
        <v>332</v>
      </c>
      <c r="Y21" s="183" t="s">
        <v>219</v>
      </c>
      <c r="Z21" s="183" t="s">
        <v>319</v>
      </c>
      <c r="AA21" s="195">
        <v>1</v>
      </c>
    </row>
    <row r="22" spans="1:27" s="192" customFormat="1" ht="30.75" customHeight="1">
      <c r="A22" s="183">
        <v>84</v>
      </c>
      <c r="B22" s="199" t="s">
        <v>56</v>
      </c>
      <c r="C22" s="183" t="s">
        <v>42</v>
      </c>
      <c r="D22" s="183" t="s">
        <v>317</v>
      </c>
      <c r="E22" s="183" t="s">
        <v>44</v>
      </c>
      <c r="F22" s="186">
        <v>43694.708333333336</v>
      </c>
      <c r="G22" s="201">
        <v>43694.833333333336</v>
      </c>
      <c r="H22" s="195" t="s">
        <v>45</v>
      </c>
      <c r="I22" s="202">
        <f t="shared" si="0"/>
        <v>3</v>
      </c>
      <c r="J22" s="183" t="s">
        <v>236</v>
      </c>
      <c r="K22" s="183">
        <v>0</v>
      </c>
      <c r="L22" s="183">
        <v>0</v>
      </c>
      <c r="M22" s="183">
        <f t="shared" si="5"/>
        <v>144</v>
      </c>
      <c r="N22" s="183">
        <v>0</v>
      </c>
      <c r="O22" s="194">
        <v>0</v>
      </c>
      <c r="P22" s="125">
        <v>144</v>
      </c>
      <c r="Q22" s="193">
        <v>0</v>
      </c>
      <c r="R22" s="183">
        <v>0</v>
      </c>
      <c r="S22" s="183">
        <v>0</v>
      </c>
      <c r="T22" s="183">
        <f t="shared" si="4"/>
        <v>144</v>
      </c>
      <c r="U22" s="183">
        <v>0</v>
      </c>
      <c r="V22" s="183">
        <f t="shared" si="6"/>
        <v>31.68</v>
      </c>
      <c r="W22" s="183"/>
      <c r="X22" s="200" t="s">
        <v>333</v>
      </c>
      <c r="Y22" s="183" t="s">
        <v>219</v>
      </c>
      <c r="Z22" s="183" t="s">
        <v>319</v>
      </c>
      <c r="AA22" s="195">
        <v>1</v>
      </c>
    </row>
    <row r="23" spans="1:27" s="192" customFormat="1" ht="19.5" customHeight="1">
      <c r="A23" s="183">
        <v>85</v>
      </c>
      <c r="B23" s="205" t="s">
        <v>96</v>
      </c>
      <c r="C23" s="206" t="s">
        <v>42</v>
      </c>
      <c r="D23" s="199" t="s">
        <v>301</v>
      </c>
      <c r="E23" s="183" t="s">
        <v>44</v>
      </c>
      <c r="F23" s="186">
        <v>43695.234722222223</v>
      </c>
      <c r="G23" s="201">
        <v>43695.25</v>
      </c>
      <c r="H23" s="195" t="s">
        <v>45</v>
      </c>
      <c r="I23" s="202">
        <f t="shared" si="0"/>
        <v>0.36666666663950309</v>
      </c>
      <c r="J23" s="183" t="s">
        <v>236</v>
      </c>
      <c r="K23" s="183">
        <v>0</v>
      </c>
      <c r="L23" s="183">
        <v>0</v>
      </c>
      <c r="M23" s="183">
        <f t="shared" si="5"/>
        <v>1636</v>
      </c>
      <c r="N23" s="183">
        <v>0</v>
      </c>
      <c r="O23" s="207">
        <v>0</v>
      </c>
      <c r="P23" s="125">
        <v>1636</v>
      </c>
      <c r="Q23" s="193">
        <v>0</v>
      </c>
      <c r="R23" s="183">
        <v>0</v>
      </c>
      <c r="S23" s="183">
        <v>0</v>
      </c>
      <c r="T23" s="183">
        <f t="shared" si="4"/>
        <v>1636</v>
      </c>
      <c r="U23" s="183">
        <v>0</v>
      </c>
      <c r="V23" s="183">
        <f t="shared" si="6"/>
        <v>359.92</v>
      </c>
      <c r="W23" s="183"/>
      <c r="X23" s="200" t="s">
        <v>334</v>
      </c>
      <c r="Y23" s="183" t="s">
        <v>219</v>
      </c>
      <c r="Z23" s="183" t="s">
        <v>319</v>
      </c>
      <c r="AA23" s="195">
        <v>1</v>
      </c>
    </row>
    <row r="24" spans="1:27" s="192" customFormat="1" ht="19.5" customHeight="1">
      <c r="A24" s="183">
        <v>86</v>
      </c>
      <c r="B24" s="205" t="s">
        <v>41</v>
      </c>
      <c r="C24" s="125" t="s">
        <v>42</v>
      </c>
      <c r="D24" s="208" t="s">
        <v>335</v>
      </c>
      <c r="E24" s="183" t="s">
        <v>51</v>
      </c>
      <c r="F24" s="186">
        <v>43697.416666666664</v>
      </c>
      <c r="G24" s="201">
        <v>43697.541666666664</v>
      </c>
      <c r="H24" s="187" t="s">
        <v>98</v>
      </c>
      <c r="I24" s="202">
        <f t="shared" si="0"/>
        <v>3</v>
      </c>
      <c r="J24" s="203" t="s">
        <v>335</v>
      </c>
      <c r="K24" s="183">
        <v>0</v>
      </c>
      <c r="L24" s="183">
        <v>0</v>
      </c>
      <c r="M24" s="183">
        <f t="shared" si="5"/>
        <v>30</v>
      </c>
      <c r="N24" s="194">
        <v>0</v>
      </c>
      <c r="O24" s="125">
        <v>0</v>
      </c>
      <c r="P24" s="184">
        <v>30</v>
      </c>
      <c r="Q24" s="193">
        <v>0</v>
      </c>
      <c r="R24" s="183">
        <v>0</v>
      </c>
      <c r="S24" s="183">
        <v>0</v>
      </c>
      <c r="T24" s="184">
        <f t="shared" si="4"/>
        <v>30</v>
      </c>
      <c r="U24" s="183">
        <v>0</v>
      </c>
      <c r="V24" s="184">
        <f t="shared" si="6"/>
        <v>6.6</v>
      </c>
      <c r="W24" s="190"/>
      <c r="X24" s="190"/>
      <c r="Y24" s="190"/>
      <c r="Z24" s="190"/>
      <c r="AA24" s="195">
        <v>1</v>
      </c>
    </row>
    <row r="25" spans="1:27" s="192" customFormat="1" ht="17.25" customHeight="1">
      <c r="A25" s="199">
        <v>87</v>
      </c>
      <c r="B25" s="209" t="s">
        <v>56</v>
      </c>
      <c r="C25" s="210" t="s">
        <v>57</v>
      </c>
      <c r="D25" s="210" t="s">
        <v>266</v>
      </c>
      <c r="E25" s="206" t="s">
        <v>44</v>
      </c>
      <c r="F25" s="211">
        <v>43697.458333333336</v>
      </c>
      <c r="G25" s="211">
        <v>43697.666666666664</v>
      </c>
      <c r="H25" s="212" t="s">
        <v>98</v>
      </c>
      <c r="I25" s="213">
        <f t="shared" si="0"/>
        <v>4.9999999998835847</v>
      </c>
      <c r="J25" s="210" t="s">
        <v>266</v>
      </c>
      <c r="K25" s="206">
        <v>0</v>
      </c>
      <c r="L25" s="199">
        <v>0</v>
      </c>
      <c r="M25" s="199">
        <f t="shared" si="5"/>
        <v>28</v>
      </c>
      <c r="N25" s="199">
        <v>0</v>
      </c>
      <c r="O25" s="214">
        <v>0</v>
      </c>
      <c r="P25" s="199">
        <v>28</v>
      </c>
      <c r="Q25" s="199">
        <v>0</v>
      </c>
      <c r="R25" s="199">
        <v>0</v>
      </c>
      <c r="S25" s="199">
        <v>0</v>
      </c>
      <c r="T25" s="199">
        <f t="shared" si="4"/>
        <v>28</v>
      </c>
      <c r="U25" s="199">
        <v>0</v>
      </c>
      <c r="V25" s="207">
        <f t="shared" si="6"/>
        <v>6.16</v>
      </c>
      <c r="W25" s="210"/>
      <c r="X25" s="210"/>
      <c r="Y25" s="210"/>
      <c r="Z25" s="210"/>
      <c r="AA25" s="215">
        <v>1</v>
      </c>
    </row>
    <row r="26" spans="1:27">
      <c r="A26" s="133">
        <v>88</v>
      </c>
      <c r="B26" s="204" t="s">
        <v>41</v>
      </c>
      <c r="C26" s="190" t="s">
        <v>57</v>
      </c>
      <c r="D26" s="216" t="s">
        <v>336</v>
      </c>
      <c r="E26" s="125" t="s">
        <v>44</v>
      </c>
      <c r="F26" s="101">
        <v>43700.416666666664</v>
      </c>
      <c r="G26" s="101">
        <v>43700.5625</v>
      </c>
      <c r="H26" s="187" t="s">
        <v>98</v>
      </c>
      <c r="I26" s="127">
        <f t="shared" si="0"/>
        <v>3.5000000000582077</v>
      </c>
      <c r="J26" s="216" t="s">
        <v>336</v>
      </c>
      <c r="K26" s="125">
        <v>0</v>
      </c>
      <c r="L26" s="125">
        <v>0</v>
      </c>
      <c r="M26" s="125">
        <f t="shared" si="5"/>
        <v>58</v>
      </c>
      <c r="N26" s="125">
        <v>0</v>
      </c>
      <c r="O26" s="125">
        <v>0</v>
      </c>
      <c r="P26" s="204">
        <v>58</v>
      </c>
      <c r="Q26" s="125">
        <v>0</v>
      </c>
      <c r="R26" s="125">
        <v>0</v>
      </c>
      <c r="S26" s="125">
        <v>0</v>
      </c>
      <c r="T26" s="125">
        <f t="shared" si="4"/>
        <v>58</v>
      </c>
      <c r="U26" s="183">
        <v>0</v>
      </c>
      <c r="V26" s="125">
        <f t="shared" si="6"/>
        <v>12.76</v>
      </c>
      <c r="W26" s="136"/>
      <c r="X26" s="136"/>
      <c r="Y26" s="136"/>
      <c r="Z26" s="136"/>
      <c r="AA26" s="217">
        <v>1</v>
      </c>
    </row>
    <row r="27" spans="1:27">
      <c r="A27" s="125">
        <v>89</v>
      </c>
      <c r="B27" s="204" t="s">
        <v>41</v>
      </c>
      <c r="C27" s="216" t="s">
        <v>42</v>
      </c>
      <c r="D27" s="208" t="s">
        <v>337</v>
      </c>
      <c r="E27" s="183" t="s">
        <v>51</v>
      </c>
      <c r="F27" s="101">
        <v>43703.541666666664</v>
      </c>
      <c r="G27" s="101">
        <v>43703.583333333336</v>
      </c>
      <c r="H27" s="187" t="s">
        <v>98</v>
      </c>
      <c r="I27" s="127">
        <f t="shared" si="0"/>
        <v>1.0000000001164153</v>
      </c>
      <c r="J27" s="208" t="s">
        <v>337</v>
      </c>
      <c r="K27" s="125">
        <v>0</v>
      </c>
      <c r="L27" s="125">
        <v>0</v>
      </c>
      <c r="M27" s="125">
        <f t="shared" si="5"/>
        <v>28</v>
      </c>
      <c r="N27" s="125">
        <v>0</v>
      </c>
      <c r="O27" s="125">
        <v>0</v>
      </c>
      <c r="P27" s="204">
        <v>28</v>
      </c>
      <c r="Q27" s="125">
        <v>0</v>
      </c>
      <c r="R27" s="125">
        <v>0</v>
      </c>
      <c r="S27" s="125">
        <v>0</v>
      </c>
      <c r="T27" s="125">
        <f t="shared" si="4"/>
        <v>28</v>
      </c>
      <c r="U27" s="183">
        <v>0</v>
      </c>
      <c r="V27" s="125">
        <f>0.22*T27+32</f>
        <v>38.159999999999997</v>
      </c>
      <c r="W27" s="136"/>
      <c r="X27" s="136"/>
      <c r="Y27" s="136"/>
      <c r="Z27" s="136"/>
      <c r="AA27" s="217">
        <v>1</v>
      </c>
    </row>
    <row r="28" spans="1:27">
      <c r="H28" s="218"/>
    </row>
    <row r="29" spans="1:27">
      <c r="H29" s="218"/>
    </row>
    <row r="30" spans="1:27">
      <c r="H30" s="218"/>
    </row>
  </sheetData>
  <sheetProtection formatCells="0" formatColumns="0" formatRows="0" insertColumns="0" insertRows="0" insertHyperlinks="0" deleteColumns="0" deleteRows="0" sort="0" autoFilter="0" pivotTables="0"/>
  <mergeCells count="29">
    <mergeCell ref="A1:Q1"/>
    <mergeCell ref="A3:V3"/>
    <mergeCell ref="A4:V4"/>
    <mergeCell ref="A6:I6"/>
    <mergeCell ref="J6:V6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Z8:Z9"/>
    <mergeCell ref="M7:U7"/>
    <mergeCell ref="V7:V9"/>
    <mergeCell ref="M8:M9"/>
    <mergeCell ref="N8:P8"/>
    <mergeCell ref="Q8:T8"/>
    <mergeCell ref="U8:U9"/>
    <mergeCell ref="X6:Z7"/>
  </mergeCells>
  <pageMargins left="0.15" right="0.15" top="0.6" bottom="0.02" header="0.3" footer="0.3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9"/>
  <sheetViews>
    <sheetView view="pageBreakPreview" zoomScale="60" workbookViewId="0">
      <selection activeCell="W49" sqref="W49"/>
    </sheetView>
  </sheetViews>
  <sheetFormatPr defaultColWidth="9.140625" defaultRowHeight="16.5"/>
  <cols>
    <col min="1" max="1" width="9.140625" style="114"/>
    <col min="2" max="2" width="18.28515625" style="114" customWidth="1"/>
    <col min="3" max="3" width="9.140625" style="114"/>
    <col min="4" max="4" width="39.140625" style="114" customWidth="1"/>
    <col min="5" max="5" width="9.140625" style="114"/>
    <col min="6" max="6" width="18.28515625" style="114" customWidth="1"/>
    <col min="7" max="7" width="16.140625" style="114" customWidth="1"/>
    <col min="8" max="8" width="9.140625" style="114"/>
    <col min="9" max="9" width="10.85546875" style="114" bestFit="1" customWidth="1"/>
    <col min="10" max="10" width="12.42578125" style="112" customWidth="1"/>
    <col min="11" max="25" width="9.140625" style="112"/>
    <col min="26" max="26" width="23" style="112" customWidth="1"/>
    <col min="27" max="27" width="9.140625" style="180"/>
    <col min="28" max="16384" width="9.140625" style="112"/>
  </cols>
  <sheetData>
    <row r="1" spans="1:29">
      <c r="A1" s="298"/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</row>
    <row r="2" spans="1:29">
      <c r="A2" s="112" t="s">
        <v>0</v>
      </c>
      <c r="B2" s="112"/>
      <c r="C2" s="112"/>
      <c r="D2" s="112"/>
      <c r="E2" s="112"/>
      <c r="F2" s="112"/>
      <c r="G2" s="112"/>
      <c r="H2" s="112"/>
      <c r="I2" s="112"/>
      <c r="Q2" s="113" t="s">
        <v>269</v>
      </c>
      <c r="R2" s="114" t="s">
        <v>2</v>
      </c>
      <c r="S2" s="115">
        <v>2019</v>
      </c>
      <c r="T2" s="112" t="s">
        <v>3</v>
      </c>
      <c r="Y2" s="116"/>
      <c r="Z2" s="116"/>
      <c r="AB2" s="116"/>
      <c r="AC2" s="116"/>
    </row>
    <row r="3" spans="1:29" ht="15">
      <c r="A3" s="299" t="s">
        <v>270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Y3" s="116"/>
      <c r="Z3" s="116"/>
      <c r="AB3" s="116"/>
      <c r="AC3" s="116"/>
    </row>
    <row r="4" spans="1:29" ht="15">
      <c r="A4" s="300" t="s">
        <v>5</v>
      </c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1"/>
      <c r="W4" s="117"/>
      <c r="X4" s="117"/>
      <c r="Y4" s="117"/>
      <c r="Z4" s="117"/>
      <c r="AA4" s="181"/>
      <c r="AB4" s="117"/>
      <c r="AC4" s="117"/>
    </row>
    <row r="5" spans="1:29" s="114" customFormat="1" ht="27.75" customHeight="1" thickBot="1">
      <c r="A5" s="118"/>
      <c r="B5" s="118"/>
      <c r="C5" s="118"/>
      <c r="D5" s="118"/>
      <c r="E5" s="118"/>
      <c r="F5" s="118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2"/>
      <c r="V5" s="112"/>
      <c r="W5" s="112"/>
      <c r="X5" s="112"/>
      <c r="Y5" s="112"/>
      <c r="Z5" s="112"/>
      <c r="AA5" s="180"/>
      <c r="AB5" s="112"/>
      <c r="AC5" s="112"/>
    </row>
    <row r="6" spans="1:29" ht="32.25" customHeight="1" thickBot="1">
      <c r="A6" s="287" t="s">
        <v>6</v>
      </c>
      <c r="B6" s="288"/>
      <c r="C6" s="288"/>
      <c r="D6" s="288"/>
      <c r="E6" s="288"/>
      <c r="F6" s="288"/>
      <c r="G6" s="288"/>
      <c r="H6" s="288"/>
      <c r="I6" s="289"/>
      <c r="J6" s="288" t="s">
        <v>9</v>
      </c>
      <c r="K6" s="288"/>
      <c r="L6" s="288"/>
      <c r="M6" s="288"/>
      <c r="N6" s="288"/>
      <c r="O6" s="288"/>
      <c r="P6" s="288"/>
      <c r="Q6" s="288"/>
      <c r="R6" s="288"/>
      <c r="S6" s="288"/>
      <c r="T6" s="288"/>
      <c r="U6" s="288"/>
      <c r="V6" s="289"/>
      <c r="W6" s="285" t="s">
        <v>10</v>
      </c>
      <c r="X6" s="290" t="s">
        <v>11</v>
      </c>
      <c r="Y6" s="291"/>
      <c r="Z6" s="292"/>
      <c r="AA6" s="296" t="s">
        <v>12</v>
      </c>
    </row>
    <row r="7" spans="1:29" ht="171.75" customHeight="1" thickBot="1">
      <c r="A7" s="285" t="s">
        <v>13</v>
      </c>
      <c r="B7" s="285" t="s">
        <v>14</v>
      </c>
      <c r="C7" s="285" t="s">
        <v>15</v>
      </c>
      <c r="D7" s="285" t="s">
        <v>16</v>
      </c>
      <c r="E7" s="285" t="s">
        <v>17</v>
      </c>
      <c r="F7" s="285" t="s">
        <v>271</v>
      </c>
      <c r="G7" s="285" t="s">
        <v>19</v>
      </c>
      <c r="H7" s="285" t="s">
        <v>20</v>
      </c>
      <c r="I7" s="285" t="s">
        <v>21</v>
      </c>
      <c r="J7" s="296" t="s">
        <v>22</v>
      </c>
      <c r="K7" s="285" t="s">
        <v>23</v>
      </c>
      <c r="L7" s="285" t="s">
        <v>24</v>
      </c>
      <c r="M7" s="287" t="s">
        <v>25</v>
      </c>
      <c r="N7" s="288"/>
      <c r="O7" s="288"/>
      <c r="P7" s="288"/>
      <c r="Q7" s="288"/>
      <c r="R7" s="288"/>
      <c r="S7" s="288"/>
      <c r="T7" s="288"/>
      <c r="U7" s="289"/>
      <c r="V7" s="285" t="s">
        <v>26</v>
      </c>
      <c r="W7" s="286"/>
      <c r="X7" s="293"/>
      <c r="Y7" s="294"/>
      <c r="Z7" s="295"/>
      <c r="AA7" s="297"/>
    </row>
    <row r="8" spans="1:29" ht="63.75" customHeight="1" thickBot="1">
      <c r="A8" s="286"/>
      <c r="B8" s="286"/>
      <c r="C8" s="286"/>
      <c r="D8" s="286"/>
      <c r="E8" s="286"/>
      <c r="F8" s="286"/>
      <c r="G8" s="286"/>
      <c r="H8" s="286"/>
      <c r="I8" s="286"/>
      <c r="J8" s="297"/>
      <c r="K8" s="286"/>
      <c r="L8" s="286"/>
      <c r="M8" s="285" t="s">
        <v>27</v>
      </c>
      <c r="N8" s="287" t="s">
        <v>28</v>
      </c>
      <c r="O8" s="288"/>
      <c r="P8" s="289"/>
      <c r="Q8" s="287" t="s">
        <v>29</v>
      </c>
      <c r="R8" s="288"/>
      <c r="S8" s="288"/>
      <c r="T8" s="289"/>
      <c r="U8" s="285" t="s">
        <v>30</v>
      </c>
      <c r="V8" s="286"/>
      <c r="W8" s="286"/>
      <c r="X8" s="285" t="s">
        <v>31</v>
      </c>
      <c r="Y8" s="285" t="s">
        <v>32</v>
      </c>
      <c r="Z8" s="285" t="s">
        <v>33</v>
      </c>
      <c r="AA8" s="297"/>
    </row>
    <row r="9" spans="1:29" ht="71.25" customHeight="1" thickBot="1">
      <c r="A9" s="286"/>
      <c r="B9" s="286"/>
      <c r="C9" s="286"/>
      <c r="D9" s="286"/>
      <c r="E9" s="286"/>
      <c r="F9" s="286"/>
      <c r="G9" s="286"/>
      <c r="H9" s="286"/>
      <c r="I9" s="286"/>
      <c r="J9" s="297"/>
      <c r="K9" s="286"/>
      <c r="L9" s="286"/>
      <c r="M9" s="286"/>
      <c r="N9" s="120" t="s">
        <v>34</v>
      </c>
      <c r="O9" s="120" t="s">
        <v>35</v>
      </c>
      <c r="P9" s="120" t="s">
        <v>36</v>
      </c>
      <c r="Q9" s="120" t="s">
        <v>37</v>
      </c>
      <c r="R9" s="120" t="s">
        <v>38</v>
      </c>
      <c r="S9" s="120" t="s">
        <v>39</v>
      </c>
      <c r="T9" s="120" t="s">
        <v>40</v>
      </c>
      <c r="U9" s="286"/>
      <c r="V9" s="286"/>
      <c r="W9" s="286"/>
      <c r="X9" s="286"/>
      <c r="Y9" s="286"/>
      <c r="Z9" s="286"/>
      <c r="AA9" s="297"/>
      <c r="AB9" s="121">
        <v>4.1666666666666664E-2</v>
      </c>
    </row>
    <row r="10" spans="1:29" ht="17.25" customHeight="1" thickBot="1">
      <c r="A10" s="122">
        <v>1</v>
      </c>
      <c r="B10" s="122">
        <v>2</v>
      </c>
      <c r="C10" s="122">
        <v>3</v>
      </c>
      <c r="D10" s="122">
        <v>4</v>
      </c>
      <c r="E10" s="122">
        <v>5</v>
      </c>
      <c r="F10" s="122">
        <v>6</v>
      </c>
      <c r="G10" s="122">
        <v>7</v>
      </c>
      <c r="H10" s="122">
        <v>8</v>
      </c>
      <c r="I10" s="122">
        <v>9</v>
      </c>
      <c r="J10" s="122">
        <v>10</v>
      </c>
      <c r="K10" s="122">
        <v>11</v>
      </c>
      <c r="L10" s="122">
        <v>12</v>
      </c>
      <c r="M10" s="122">
        <v>13</v>
      </c>
      <c r="N10" s="122">
        <v>14</v>
      </c>
      <c r="O10" s="122">
        <v>15</v>
      </c>
      <c r="P10" s="122">
        <v>16</v>
      </c>
      <c r="Q10" s="122">
        <v>17</v>
      </c>
      <c r="R10" s="122">
        <v>18</v>
      </c>
      <c r="S10" s="122">
        <v>19</v>
      </c>
      <c r="T10" s="122">
        <v>20</v>
      </c>
      <c r="U10" s="122">
        <v>21</v>
      </c>
      <c r="V10" s="122">
        <v>22</v>
      </c>
      <c r="W10" s="122">
        <v>23</v>
      </c>
      <c r="X10" s="122">
        <v>24</v>
      </c>
      <c r="Y10" s="122">
        <v>25</v>
      </c>
      <c r="Z10" s="122">
        <v>26</v>
      </c>
      <c r="AA10" s="182">
        <v>27</v>
      </c>
    </row>
    <row r="11" spans="1:29" s="228" customFormat="1" ht="17.25" customHeight="1">
      <c r="A11" s="219">
        <v>89</v>
      </c>
      <c r="B11" s="220" t="s">
        <v>56</v>
      </c>
      <c r="C11" s="221" t="s">
        <v>42</v>
      </c>
      <c r="D11" s="222" t="s">
        <v>338</v>
      </c>
      <c r="E11" s="221" t="s">
        <v>51</v>
      </c>
      <c r="F11" s="223">
        <v>43711.416666666664</v>
      </c>
      <c r="G11" s="223">
        <v>43711.541666666664</v>
      </c>
      <c r="H11" s="222" t="s">
        <v>98</v>
      </c>
      <c r="I11" s="224">
        <f t="shared" ref="I11:I28" si="0">(G11-F11)/$AB$9</f>
        <v>3</v>
      </c>
      <c r="J11" s="225" t="s">
        <v>339</v>
      </c>
      <c r="K11" s="226">
        <v>0</v>
      </c>
      <c r="L11" s="226">
        <v>0</v>
      </c>
      <c r="M11" s="226">
        <f>P11</f>
        <v>34</v>
      </c>
      <c r="N11" s="226">
        <v>0</v>
      </c>
      <c r="O11" s="226">
        <v>0</v>
      </c>
      <c r="P11" s="227">
        <v>34</v>
      </c>
      <c r="Q11" s="226">
        <v>0</v>
      </c>
      <c r="R11" s="226">
        <v>0</v>
      </c>
      <c r="S11" s="226">
        <v>0</v>
      </c>
      <c r="T11" s="227">
        <f>P11</f>
        <v>34</v>
      </c>
      <c r="U11" s="227">
        <v>0</v>
      </c>
      <c r="V11" s="227">
        <f>0.22*T11+11</f>
        <v>18.48</v>
      </c>
      <c r="W11" s="225"/>
      <c r="X11" s="225"/>
      <c r="Y11" s="225"/>
      <c r="Z11" s="225"/>
      <c r="AA11" s="225">
        <v>1</v>
      </c>
    </row>
    <row r="12" spans="1:29" s="228" customFormat="1" ht="16.5" customHeight="1">
      <c r="A12" s="229">
        <v>90</v>
      </c>
      <c r="B12" s="124" t="s">
        <v>96</v>
      </c>
      <c r="C12" s="230" t="s">
        <v>42</v>
      </c>
      <c r="D12" s="231" t="s">
        <v>340</v>
      </c>
      <c r="E12" s="230" t="s">
        <v>44</v>
      </c>
      <c r="F12" s="232">
        <v>43711.441666666666</v>
      </c>
      <c r="G12" s="232">
        <v>43712.414583333331</v>
      </c>
      <c r="H12" s="231" t="s">
        <v>45</v>
      </c>
      <c r="I12" s="127">
        <f t="shared" si="0"/>
        <v>23.349999999976717</v>
      </c>
      <c r="J12" s="227" t="s">
        <v>277</v>
      </c>
      <c r="K12" s="227">
        <v>0</v>
      </c>
      <c r="L12" s="227">
        <v>0</v>
      </c>
      <c r="M12" s="227">
        <f>P12</f>
        <v>1</v>
      </c>
      <c r="N12" s="227">
        <v>0</v>
      </c>
      <c r="O12" s="227">
        <v>0</v>
      </c>
      <c r="P12" s="227">
        <v>1</v>
      </c>
      <c r="Q12" s="227">
        <v>0</v>
      </c>
      <c r="R12" s="227">
        <v>0</v>
      </c>
      <c r="S12" s="227">
        <v>0</v>
      </c>
      <c r="T12" s="227">
        <f>P12</f>
        <v>1</v>
      </c>
      <c r="U12" s="227">
        <v>0</v>
      </c>
      <c r="V12" s="227">
        <v>189</v>
      </c>
      <c r="W12" s="227"/>
      <c r="X12" s="233" t="s">
        <v>279</v>
      </c>
      <c r="Y12" s="234" t="s">
        <v>214</v>
      </c>
      <c r="Z12" s="233" t="s">
        <v>272</v>
      </c>
      <c r="AA12" s="227">
        <v>1</v>
      </c>
    </row>
    <row r="13" spans="1:29" s="228" customFormat="1" ht="16.5" customHeight="1">
      <c r="A13" s="229">
        <v>91</v>
      </c>
      <c r="B13" s="124" t="s">
        <v>56</v>
      </c>
      <c r="C13" s="230" t="s">
        <v>57</v>
      </c>
      <c r="D13" s="231" t="s">
        <v>341</v>
      </c>
      <c r="E13" s="230" t="s">
        <v>44</v>
      </c>
      <c r="F13" s="232">
        <v>43712.375</v>
      </c>
      <c r="G13" s="232">
        <v>43712.416666666664</v>
      </c>
      <c r="H13" s="231" t="s">
        <v>98</v>
      </c>
      <c r="I13" s="127">
        <f t="shared" si="0"/>
        <v>0.99999999994179234</v>
      </c>
      <c r="J13" s="231" t="s">
        <v>341</v>
      </c>
      <c r="K13" s="227">
        <v>0</v>
      </c>
      <c r="L13" s="227">
        <v>0</v>
      </c>
      <c r="M13" s="227">
        <f t="shared" ref="M13:M28" si="1">P13</f>
        <v>102</v>
      </c>
      <c r="N13" s="227">
        <v>0</v>
      </c>
      <c r="O13" s="227">
        <v>0</v>
      </c>
      <c r="P13" s="227">
        <v>102</v>
      </c>
      <c r="Q13" s="227">
        <v>0</v>
      </c>
      <c r="R13" s="227">
        <v>0</v>
      </c>
      <c r="S13" s="227">
        <v>0</v>
      </c>
      <c r="T13" s="227">
        <f t="shared" ref="T13:T28" si="2">P13</f>
        <v>102</v>
      </c>
      <c r="U13" s="227">
        <v>0</v>
      </c>
      <c r="V13" s="227">
        <f t="shared" ref="V13:V28" si="3">0.22*T13</f>
        <v>22.44</v>
      </c>
      <c r="W13" s="227"/>
      <c r="X13" s="233"/>
      <c r="Y13" s="234"/>
      <c r="Z13" s="233"/>
      <c r="AA13" s="227">
        <v>1</v>
      </c>
    </row>
    <row r="14" spans="1:29" s="228" customFormat="1" ht="16.5" customHeight="1">
      <c r="A14" s="229">
        <v>92</v>
      </c>
      <c r="B14" s="124" t="s">
        <v>56</v>
      </c>
      <c r="C14" s="230" t="s">
        <v>57</v>
      </c>
      <c r="D14" s="231" t="s">
        <v>342</v>
      </c>
      <c r="E14" s="230" t="s">
        <v>51</v>
      </c>
      <c r="F14" s="232">
        <v>43713.395833333336</v>
      </c>
      <c r="G14" s="232">
        <v>43713.5</v>
      </c>
      <c r="H14" s="231" t="s">
        <v>98</v>
      </c>
      <c r="I14" s="127">
        <f t="shared" si="0"/>
        <v>2.4999999999417923</v>
      </c>
      <c r="J14" s="231" t="s">
        <v>342</v>
      </c>
      <c r="K14" s="227">
        <v>0</v>
      </c>
      <c r="L14" s="227">
        <v>0</v>
      </c>
      <c r="M14" s="227">
        <f t="shared" si="1"/>
        <v>132</v>
      </c>
      <c r="N14" s="227">
        <v>0</v>
      </c>
      <c r="O14" s="227">
        <v>0</v>
      </c>
      <c r="P14" s="227">
        <v>132</v>
      </c>
      <c r="Q14" s="227">
        <v>0</v>
      </c>
      <c r="R14" s="227">
        <v>0</v>
      </c>
      <c r="S14" s="227">
        <v>0</v>
      </c>
      <c r="T14" s="227">
        <f t="shared" si="2"/>
        <v>132</v>
      </c>
      <c r="U14" s="227">
        <v>0</v>
      </c>
      <c r="V14" s="227">
        <f t="shared" si="3"/>
        <v>29.04</v>
      </c>
      <c r="W14" s="227"/>
      <c r="X14" s="233"/>
      <c r="Y14" s="234"/>
      <c r="Z14" s="233"/>
      <c r="AA14" s="227">
        <v>1</v>
      </c>
    </row>
    <row r="15" spans="1:29" s="228" customFormat="1" ht="16.5" customHeight="1">
      <c r="A15" s="229">
        <v>93</v>
      </c>
      <c r="B15" s="124" t="s">
        <v>56</v>
      </c>
      <c r="C15" s="230" t="s">
        <v>42</v>
      </c>
      <c r="D15" s="231" t="s">
        <v>343</v>
      </c>
      <c r="E15" s="230" t="s">
        <v>51</v>
      </c>
      <c r="F15" s="232">
        <v>43713.416666666664</v>
      </c>
      <c r="G15" s="232">
        <v>43713.541666666664</v>
      </c>
      <c r="H15" s="231" t="s">
        <v>98</v>
      </c>
      <c r="I15" s="127">
        <f t="shared" si="0"/>
        <v>3</v>
      </c>
      <c r="J15" s="231" t="s">
        <v>344</v>
      </c>
      <c r="K15" s="227">
        <v>0</v>
      </c>
      <c r="L15" s="227">
        <v>0</v>
      </c>
      <c r="M15" s="227">
        <f t="shared" si="1"/>
        <v>124</v>
      </c>
      <c r="N15" s="227">
        <v>0</v>
      </c>
      <c r="O15" s="227">
        <v>0</v>
      </c>
      <c r="P15" s="227">
        <v>124</v>
      </c>
      <c r="Q15" s="227">
        <v>0</v>
      </c>
      <c r="R15" s="227">
        <v>0</v>
      </c>
      <c r="S15" s="227">
        <v>0</v>
      </c>
      <c r="T15" s="227">
        <f t="shared" si="2"/>
        <v>124</v>
      </c>
      <c r="U15" s="227">
        <v>0</v>
      </c>
      <c r="V15" s="227">
        <f t="shared" si="3"/>
        <v>27.28</v>
      </c>
      <c r="W15" s="227"/>
      <c r="X15" s="233"/>
      <c r="Y15" s="234"/>
      <c r="Z15" s="233"/>
      <c r="AA15" s="227">
        <v>1</v>
      </c>
    </row>
    <row r="16" spans="1:29" s="228" customFormat="1" ht="16.5" customHeight="1">
      <c r="A16" s="229">
        <v>94</v>
      </c>
      <c r="B16" s="230" t="s">
        <v>41</v>
      </c>
      <c r="C16" s="230" t="s">
        <v>42</v>
      </c>
      <c r="D16" s="231" t="s">
        <v>274</v>
      </c>
      <c r="E16" s="230" t="s">
        <v>44</v>
      </c>
      <c r="F16" s="232">
        <v>43713.416666666664</v>
      </c>
      <c r="G16" s="232">
        <v>43713.541666666664</v>
      </c>
      <c r="H16" s="231" t="s">
        <v>45</v>
      </c>
      <c r="I16" s="127">
        <f t="shared" si="0"/>
        <v>3</v>
      </c>
      <c r="J16" s="227" t="s">
        <v>278</v>
      </c>
      <c r="K16" s="227">
        <v>0</v>
      </c>
      <c r="L16" s="227">
        <v>0</v>
      </c>
      <c r="M16" s="227">
        <f t="shared" si="1"/>
        <v>146</v>
      </c>
      <c r="N16" s="227">
        <v>0</v>
      </c>
      <c r="O16" s="227">
        <v>0</v>
      </c>
      <c r="P16" s="227">
        <v>146</v>
      </c>
      <c r="Q16" s="227">
        <v>0</v>
      </c>
      <c r="R16" s="227">
        <v>0</v>
      </c>
      <c r="S16" s="227">
        <v>0</v>
      </c>
      <c r="T16" s="227">
        <f t="shared" si="2"/>
        <v>146</v>
      </c>
      <c r="U16" s="227">
        <v>0</v>
      </c>
      <c r="V16" s="227">
        <f t="shared" si="3"/>
        <v>32.119999999999997</v>
      </c>
      <c r="W16" s="227"/>
      <c r="X16" s="233" t="s">
        <v>280</v>
      </c>
      <c r="Y16" s="234" t="s">
        <v>214</v>
      </c>
      <c r="Z16" s="234" t="s">
        <v>49</v>
      </c>
      <c r="AA16" s="227">
        <v>1</v>
      </c>
    </row>
    <row r="17" spans="1:27" s="228" customFormat="1" ht="16.5" customHeight="1">
      <c r="A17" s="229">
        <v>95</v>
      </c>
      <c r="B17" s="124" t="s">
        <v>56</v>
      </c>
      <c r="C17" s="230" t="s">
        <v>42</v>
      </c>
      <c r="D17" s="231" t="s">
        <v>345</v>
      </c>
      <c r="E17" s="230" t="s">
        <v>51</v>
      </c>
      <c r="F17" s="232">
        <v>43714.416666666664</v>
      </c>
      <c r="G17" s="232">
        <v>43714.541666666664</v>
      </c>
      <c r="H17" s="231" t="s">
        <v>98</v>
      </c>
      <c r="I17" s="127">
        <f t="shared" si="0"/>
        <v>3</v>
      </c>
      <c r="J17" s="231" t="s">
        <v>345</v>
      </c>
      <c r="K17" s="227">
        <v>0</v>
      </c>
      <c r="L17" s="227">
        <v>0</v>
      </c>
      <c r="M17" s="227">
        <f t="shared" si="1"/>
        <v>111</v>
      </c>
      <c r="N17" s="227">
        <v>0</v>
      </c>
      <c r="O17" s="227">
        <v>0</v>
      </c>
      <c r="P17" s="227">
        <v>111</v>
      </c>
      <c r="Q17" s="227">
        <v>0</v>
      </c>
      <c r="R17" s="227">
        <v>0</v>
      </c>
      <c r="S17" s="227">
        <v>0</v>
      </c>
      <c r="T17" s="227">
        <f t="shared" si="2"/>
        <v>111</v>
      </c>
      <c r="U17" s="227">
        <v>0</v>
      </c>
      <c r="V17" s="227">
        <f t="shared" si="3"/>
        <v>24.42</v>
      </c>
      <c r="W17" s="227"/>
      <c r="X17" s="233"/>
      <c r="Y17" s="234"/>
      <c r="Z17" s="234"/>
      <c r="AA17" s="227">
        <v>1</v>
      </c>
    </row>
    <row r="18" spans="1:27" s="228" customFormat="1" ht="16.5" customHeight="1">
      <c r="A18" s="229">
        <v>96</v>
      </c>
      <c r="B18" s="124" t="s">
        <v>56</v>
      </c>
      <c r="C18" s="230" t="s">
        <v>42</v>
      </c>
      <c r="D18" s="231" t="s">
        <v>346</v>
      </c>
      <c r="E18" s="230" t="s">
        <v>51</v>
      </c>
      <c r="F18" s="232">
        <v>43718.416666666664</v>
      </c>
      <c r="G18" s="232">
        <v>43718.666666666664</v>
      </c>
      <c r="H18" s="231" t="s">
        <v>98</v>
      </c>
      <c r="I18" s="127">
        <f t="shared" si="0"/>
        <v>6</v>
      </c>
      <c r="J18" s="231" t="s">
        <v>346</v>
      </c>
      <c r="K18" s="227">
        <v>0</v>
      </c>
      <c r="L18" s="227">
        <v>0</v>
      </c>
      <c r="M18" s="227">
        <f t="shared" si="1"/>
        <v>68</v>
      </c>
      <c r="N18" s="227">
        <v>0</v>
      </c>
      <c r="O18" s="227">
        <v>0</v>
      </c>
      <c r="P18" s="227">
        <v>68</v>
      </c>
      <c r="Q18" s="227">
        <v>0</v>
      </c>
      <c r="R18" s="227">
        <v>0</v>
      </c>
      <c r="S18" s="227">
        <v>0</v>
      </c>
      <c r="T18" s="227">
        <f t="shared" si="2"/>
        <v>68</v>
      </c>
      <c r="U18" s="227">
        <v>0</v>
      </c>
      <c r="V18" s="227">
        <f t="shared" si="3"/>
        <v>14.96</v>
      </c>
      <c r="W18" s="227"/>
      <c r="X18" s="233"/>
      <c r="Y18" s="234"/>
      <c r="Z18" s="234"/>
      <c r="AA18" s="227">
        <v>1</v>
      </c>
    </row>
    <row r="19" spans="1:27" s="228" customFormat="1" ht="16.5" customHeight="1">
      <c r="A19" s="229">
        <v>97</v>
      </c>
      <c r="B19" s="124" t="s">
        <v>96</v>
      </c>
      <c r="C19" s="230" t="s">
        <v>57</v>
      </c>
      <c r="D19" s="231" t="s">
        <v>347</v>
      </c>
      <c r="E19" s="230" t="s">
        <v>51</v>
      </c>
      <c r="F19" s="232">
        <v>43719.40625</v>
      </c>
      <c r="G19" s="232">
        <v>43719.447916666664</v>
      </c>
      <c r="H19" s="231" t="s">
        <v>98</v>
      </c>
      <c r="I19" s="127">
        <f t="shared" si="0"/>
        <v>0.99999999994179234</v>
      </c>
      <c r="J19" s="231" t="s">
        <v>347</v>
      </c>
      <c r="K19" s="227">
        <v>0</v>
      </c>
      <c r="L19" s="227">
        <v>0</v>
      </c>
      <c r="M19" s="227">
        <f t="shared" si="1"/>
        <v>56</v>
      </c>
      <c r="N19" s="227">
        <v>0</v>
      </c>
      <c r="O19" s="227">
        <v>0</v>
      </c>
      <c r="P19" s="227">
        <v>56</v>
      </c>
      <c r="Q19" s="227">
        <v>0</v>
      </c>
      <c r="R19" s="227">
        <v>0</v>
      </c>
      <c r="S19" s="227">
        <v>0</v>
      </c>
      <c r="T19" s="227">
        <f t="shared" si="2"/>
        <v>56</v>
      </c>
      <c r="U19" s="227">
        <v>0</v>
      </c>
      <c r="V19" s="227">
        <f t="shared" si="3"/>
        <v>12.32</v>
      </c>
      <c r="W19" s="227"/>
      <c r="X19" s="233"/>
      <c r="Y19" s="234"/>
      <c r="Z19" s="234"/>
      <c r="AA19" s="227">
        <v>1</v>
      </c>
    </row>
    <row r="20" spans="1:27" s="228" customFormat="1" ht="16.5" customHeight="1">
      <c r="A20" s="229">
        <v>98</v>
      </c>
      <c r="B20" s="230" t="s">
        <v>41</v>
      </c>
      <c r="C20" s="230" t="s">
        <v>42</v>
      </c>
      <c r="D20" s="231" t="s">
        <v>275</v>
      </c>
      <c r="E20" s="230" t="s">
        <v>44</v>
      </c>
      <c r="F20" s="232">
        <v>43719.5</v>
      </c>
      <c r="G20" s="232">
        <v>43719.583333333336</v>
      </c>
      <c r="H20" s="231" t="s">
        <v>45</v>
      </c>
      <c r="I20" s="127">
        <f t="shared" si="0"/>
        <v>2.0000000000582077</v>
      </c>
      <c r="J20" s="227" t="s">
        <v>89</v>
      </c>
      <c r="K20" s="227">
        <v>0</v>
      </c>
      <c r="L20" s="227">
        <v>0</v>
      </c>
      <c r="M20" s="227">
        <f t="shared" si="1"/>
        <v>1258</v>
      </c>
      <c r="N20" s="227">
        <v>0</v>
      </c>
      <c r="O20" s="227">
        <v>0</v>
      </c>
      <c r="P20" s="227">
        <v>1258</v>
      </c>
      <c r="Q20" s="227">
        <v>0</v>
      </c>
      <c r="R20" s="227">
        <v>0</v>
      </c>
      <c r="S20" s="227">
        <v>0</v>
      </c>
      <c r="T20" s="227">
        <f t="shared" si="2"/>
        <v>1258</v>
      </c>
      <c r="U20" s="227">
        <v>0</v>
      </c>
      <c r="V20" s="227">
        <f>0.22*T20+89</f>
        <v>365.76</v>
      </c>
      <c r="W20" s="227"/>
      <c r="X20" s="233" t="s">
        <v>281</v>
      </c>
      <c r="Y20" s="235" t="s">
        <v>193</v>
      </c>
      <c r="Z20" s="234" t="s">
        <v>55</v>
      </c>
      <c r="AA20" s="227">
        <v>0</v>
      </c>
    </row>
    <row r="21" spans="1:27" s="228" customFormat="1" ht="16.5" customHeight="1">
      <c r="A21" s="229">
        <v>99</v>
      </c>
      <c r="B21" s="124" t="s">
        <v>96</v>
      </c>
      <c r="C21" s="230" t="s">
        <v>57</v>
      </c>
      <c r="D21" s="228" t="s">
        <v>348</v>
      </c>
      <c r="E21" s="230" t="s">
        <v>51</v>
      </c>
      <c r="F21" s="232">
        <v>43721.375</v>
      </c>
      <c r="G21" s="232">
        <v>43721.416666666664</v>
      </c>
      <c r="H21" s="231" t="s">
        <v>98</v>
      </c>
      <c r="I21" s="127">
        <f t="shared" si="0"/>
        <v>0.99999999994179234</v>
      </c>
      <c r="J21" s="228" t="s">
        <v>348</v>
      </c>
      <c r="K21" s="227">
        <v>0</v>
      </c>
      <c r="L21" s="227">
        <v>0</v>
      </c>
      <c r="M21" s="227">
        <f t="shared" si="1"/>
        <v>72</v>
      </c>
      <c r="N21" s="227">
        <v>0</v>
      </c>
      <c r="O21" s="227">
        <v>0</v>
      </c>
      <c r="P21" s="227">
        <v>72</v>
      </c>
      <c r="Q21" s="227">
        <v>0</v>
      </c>
      <c r="R21" s="227">
        <v>0</v>
      </c>
      <c r="S21" s="227">
        <v>0</v>
      </c>
      <c r="T21" s="227">
        <f t="shared" si="2"/>
        <v>72</v>
      </c>
      <c r="U21" s="227">
        <v>0</v>
      </c>
      <c r="V21" s="227">
        <f t="shared" si="3"/>
        <v>15.84</v>
      </c>
      <c r="W21" s="227"/>
      <c r="X21" s="233"/>
      <c r="Y21" s="235"/>
      <c r="Z21" s="234"/>
      <c r="AA21" s="227">
        <v>1</v>
      </c>
    </row>
    <row r="22" spans="1:27" s="228" customFormat="1" ht="16.5" customHeight="1">
      <c r="A22" s="229">
        <v>100</v>
      </c>
      <c r="B22" s="124" t="s">
        <v>56</v>
      </c>
      <c r="C22" s="230" t="s">
        <v>42</v>
      </c>
      <c r="D22" s="231" t="s">
        <v>349</v>
      </c>
      <c r="E22" s="230" t="s">
        <v>44</v>
      </c>
      <c r="F22" s="232">
        <v>43725.395833333336</v>
      </c>
      <c r="G22" s="232">
        <v>43725.5</v>
      </c>
      <c r="H22" s="231" t="s">
        <v>98</v>
      </c>
      <c r="I22" s="127">
        <f t="shared" si="0"/>
        <v>2.4999999999417923</v>
      </c>
      <c r="J22" s="231" t="s">
        <v>349</v>
      </c>
      <c r="K22" s="227">
        <v>0</v>
      </c>
      <c r="L22" s="227">
        <v>0</v>
      </c>
      <c r="M22" s="227">
        <f t="shared" si="1"/>
        <v>42</v>
      </c>
      <c r="N22" s="227">
        <v>0</v>
      </c>
      <c r="O22" s="227">
        <v>0</v>
      </c>
      <c r="P22" s="227">
        <v>42</v>
      </c>
      <c r="Q22" s="227">
        <v>0</v>
      </c>
      <c r="R22" s="227">
        <v>0</v>
      </c>
      <c r="S22" s="227">
        <v>0</v>
      </c>
      <c r="T22" s="227">
        <f t="shared" si="2"/>
        <v>42</v>
      </c>
      <c r="U22" s="227">
        <v>0</v>
      </c>
      <c r="V22" s="227">
        <f t="shared" si="3"/>
        <v>9.24</v>
      </c>
      <c r="W22" s="227"/>
      <c r="X22" s="233"/>
      <c r="Y22" s="235"/>
      <c r="Z22" s="234"/>
      <c r="AA22" s="227">
        <v>1</v>
      </c>
    </row>
    <row r="23" spans="1:27" s="228" customFormat="1" ht="16.5" customHeight="1">
      <c r="A23" s="229">
        <v>101</v>
      </c>
      <c r="B23" s="230" t="s">
        <v>41</v>
      </c>
      <c r="C23" s="230" t="s">
        <v>57</v>
      </c>
      <c r="D23" s="231" t="s">
        <v>350</v>
      </c>
      <c r="E23" s="230" t="s">
        <v>44</v>
      </c>
      <c r="F23" s="232">
        <v>43725.416666666664</v>
      </c>
      <c r="G23" s="232">
        <v>43725.458333333336</v>
      </c>
      <c r="H23" s="231" t="s">
        <v>98</v>
      </c>
      <c r="I23" s="127">
        <f t="shared" si="0"/>
        <v>1.0000000001164153</v>
      </c>
      <c r="J23" s="231" t="s">
        <v>350</v>
      </c>
      <c r="K23" s="227">
        <v>0</v>
      </c>
      <c r="L23" s="227">
        <v>0</v>
      </c>
      <c r="M23" s="227">
        <f t="shared" si="1"/>
        <v>158</v>
      </c>
      <c r="N23" s="227">
        <v>0</v>
      </c>
      <c r="O23" s="227">
        <v>0</v>
      </c>
      <c r="P23" s="227">
        <v>158</v>
      </c>
      <c r="Q23" s="227">
        <v>0</v>
      </c>
      <c r="R23" s="227">
        <v>0</v>
      </c>
      <c r="S23" s="227">
        <v>0</v>
      </c>
      <c r="T23" s="227">
        <f t="shared" si="2"/>
        <v>158</v>
      </c>
      <c r="U23" s="227">
        <v>0</v>
      </c>
      <c r="V23" s="227">
        <f t="shared" si="3"/>
        <v>34.76</v>
      </c>
      <c r="W23" s="227"/>
      <c r="X23" s="233"/>
      <c r="Y23" s="235"/>
      <c r="Z23" s="234"/>
      <c r="AA23" s="227">
        <v>1</v>
      </c>
    </row>
    <row r="24" spans="1:27" s="228" customFormat="1" ht="16.5" customHeight="1">
      <c r="A24" s="229">
        <v>102</v>
      </c>
      <c r="B24" s="124" t="s">
        <v>56</v>
      </c>
      <c r="C24" s="230" t="s">
        <v>42</v>
      </c>
      <c r="D24" s="231" t="s">
        <v>349</v>
      </c>
      <c r="E24" s="230" t="s">
        <v>44</v>
      </c>
      <c r="F24" s="232">
        <v>43726.416666666664</v>
      </c>
      <c r="G24" s="232">
        <v>43726.583333333336</v>
      </c>
      <c r="H24" s="231" t="s">
        <v>98</v>
      </c>
      <c r="I24" s="127">
        <f t="shared" si="0"/>
        <v>4.0000000001164153</v>
      </c>
      <c r="J24" s="231" t="s">
        <v>349</v>
      </c>
      <c r="K24" s="227">
        <v>0</v>
      </c>
      <c r="L24" s="227">
        <v>0</v>
      </c>
      <c r="M24" s="227">
        <f t="shared" si="1"/>
        <v>42</v>
      </c>
      <c r="N24" s="227">
        <v>0</v>
      </c>
      <c r="O24" s="227">
        <v>0</v>
      </c>
      <c r="P24" s="227">
        <v>42</v>
      </c>
      <c r="Q24" s="227">
        <v>0</v>
      </c>
      <c r="R24" s="227">
        <v>0</v>
      </c>
      <c r="S24" s="227">
        <v>0</v>
      </c>
      <c r="T24" s="227">
        <f t="shared" si="2"/>
        <v>42</v>
      </c>
      <c r="U24" s="227">
        <v>0</v>
      </c>
      <c r="V24" s="227">
        <f t="shared" si="3"/>
        <v>9.24</v>
      </c>
      <c r="W24" s="227"/>
      <c r="X24" s="233"/>
      <c r="Y24" s="235"/>
      <c r="Z24" s="234"/>
      <c r="AA24" s="227">
        <v>1</v>
      </c>
    </row>
    <row r="25" spans="1:27" s="228" customFormat="1" ht="16.5" customHeight="1">
      <c r="A25" s="229">
        <v>103</v>
      </c>
      <c r="B25" s="124" t="s">
        <v>96</v>
      </c>
      <c r="C25" s="230" t="s">
        <v>42</v>
      </c>
      <c r="D25" s="231" t="s">
        <v>351</v>
      </c>
      <c r="E25" s="230" t="s">
        <v>44</v>
      </c>
      <c r="F25" s="232">
        <v>43726.416666666664</v>
      </c>
      <c r="G25" s="232">
        <v>43727.583333333336</v>
      </c>
      <c r="H25" s="231" t="s">
        <v>98</v>
      </c>
      <c r="I25" s="127">
        <f t="shared" si="0"/>
        <v>28.000000000116415</v>
      </c>
      <c r="J25" s="231" t="s">
        <v>351</v>
      </c>
      <c r="K25" s="227">
        <v>0</v>
      </c>
      <c r="L25" s="227">
        <v>0</v>
      </c>
      <c r="M25" s="227">
        <f t="shared" si="1"/>
        <v>1</v>
      </c>
      <c r="N25" s="227">
        <v>0</v>
      </c>
      <c r="O25" s="227">
        <v>0</v>
      </c>
      <c r="P25" s="227">
        <v>1</v>
      </c>
      <c r="Q25" s="227">
        <v>0</v>
      </c>
      <c r="R25" s="227">
        <v>0</v>
      </c>
      <c r="S25" s="227">
        <v>0</v>
      </c>
      <c r="T25" s="227">
        <f t="shared" si="2"/>
        <v>1</v>
      </c>
      <c r="U25" s="227">
        <v>0</v>
      </c>
      <c r="V25" s="227">
        <v>232</v>
      </c>
      <c r="W25" s="227"/>
      <c r="X25" s="233"/>
      <c r="Y25" s="235"/>
      <c r="Z25" s="234"/>
      <c r="AA25" s="227">
        <v>1</v>
      </c>
    </row>
    <row r="26" spans="1:27" s="228" customFormat="1" ht="16.5" customHeight="1">
      <c r="A26" s="229">
        <v>104</v>
      </c>
      <c r="B26" s="230" t="s">
        <v>41</v>
      </c>
      <c r="C26" s="230" t="s">
        <v>42</v>
      </c>
      <c r="D26" s="231" t="s">
        <v>276</v>
      </c>
      <c r="E26" s="230" t="s">
        <v>51</v>
      </c>
      <c r="F26" s="232">
        <v>43728.4375</v>
      </c>
      <c r="G26" s="232">
        <v>43728.5</v>
      </c>
      <c r="H26" s="231" t="s">
        <v>45</v>
      </c>
      <c r="I26" s="127">
        <f t="shared" si="0"/>
        <v>1.5</v>
      </c>
      <c r="J26" s="227" t="s">
        <v>100</v>
      </c>
      <c r="K26" s="227">
        <v>0</v>
      </c>
      <c r="L26" s="227">
        <v>0</v>
      </c>
      <c r="M26" s="227">
        <f t="shared" si="1"/>
        <v>48</v>
      </c>
      <c r="N26" s="227">
        <v>0</v>
      </c>
      <c r="O26" s="227">
        <v>0</v>
      </c>
      <c r="P26" s="227">
        <v>48</v>
      </c>
      <c r="Q26" s="227">
        <v>0</v>
      </c>
      <c r="R26" s="227">
        <v>0</v>
      </c>
      <c r="S26" s="227">
        <v>0</v>
      </c>
      <c r="T26" s="227">
        <f t="shared" si="2"/>
        <v>48</v>
      </c>
      <c r="U26" s="227">
        <v>0</v>
      </c>
      <c r="V26" s="227">
        <f t="shared" si="3"/>
        <v>10.56</v>
      </c>
      <c r="W26" s="227"/>
      <c r="X26" s="129" t="s">
        <v>282</v>
      </c>
      <c r="Y26" s="135" t="s">
        <v>193</v>
      </c>
      <c r="Z26" s="134" t="s">
        <v>55</v>
      </c>
      <c r="AA26" s="227">
        <v>1</v>
      </c>
    </row>
    <row r="27" spans="1:27" s="228" customFormat="1" ht="16.5" customHeight="1">
      <c r="A27" s="229">
        <v>105</v>
      </c>
      <c r="B27" s="124" t="s">
        <v>56</v>
      </c>
      <c r="C27" s="230" t="s">
        <v>42</v>
      </c>
      <c r="D27" s="228" t="s">
        <v>352</v>
      </c>
      <c r="E27" s="230" t="s">
        <v>51</v>
      </c>
      <c r="F27" s="232">
        <v>43728.395833333336</v>
      </c>
      <c r="G27" s="232">
        <v>43728.4375</v>
      </c>
      <c r="H27" s="231" t="s">
        <v>98</v>
      </c>
      <c r="I27" s="127">
        <f t="shared" si="0"/>
        <v>0.99999999994179234</v>
      </c>
      <c r="J27" s="228" t="s">
        <v>352</v>
      </c>
      <c r="K27" s="227">
        <v>0</v>
      </c>
      <c r="L27" s="227">
        <v>0</v>
      </c>
      <c r="M27" s="227">
        <f t="shared" si="1"/>
        <v>241</v>
      </c>
      <c r="N27" s="227">
        <v>0</v>
      </c>
      <c r="O27" s="227">
        <v>0</v>
      </c>
      <c r="P27" s="236">
        <v>241</v>
      </c>
      <c r="Q27" s="227">
        <v>0</v>
      </c>
      <c r="R27" s="227">
        <v>0</v>
      </c>
      <c r="S27" s="227">
        <v>0</v>
      </c>
      <c r="T27" s="227">
        <f t="shared" si="2"/>
        <v>241</v>
      </c>
      <c r="U27" s="227">
        <v>0</v>
      </c>
      <c r="V27" s="227">
        <f t="shared" si="3"/>
        <v>53.02</v>
      </c>
      <c r="W27" s="227"/>
      <c r="X27" s="227"/>
      <c r="Y27" s="227"/>
      <c r="Z27" s="227"/>
      <c r="AA27" s="227">
        <v>1</v>
      </c>
    </row>
    <row r="28" spans="1:27" s="228" customFormat="1" ht="15">
      <c r="A28" s="229">
        <v>106</v>
      </c>
      <c r="B28" s="230" t="s">
        <v>41</v>
      </c>
      <c r="C28" s="230" t="s">
        <v>57</v>
      </c>
      <c r="D28" s="231" t="s">
        <v>353</v>
      </c>
      <c r="E28" s="230" t="s">
        <v>51</v>
      </c>
      <c r="F28" s="232">
        <v>43732.416666666664</v>
      </c>
      <c r="G28" s="232">
        <v>43732.4375</v>
      </c>
      <c r="H28" s="231" t="s">
        <v>98</v>
      </c>
      <c r="I28" s="127">
        <f t="shared" si="0"/>
        <v>0.50000000005820766</v>
      </c>
      <c r="J28" s="231" t="s">
        <v>353</v>
      </c>
      <c r="K28" s="227">
        <v>0</v>
      </c>
      <c r="L28" s="227">
        <v>0</v>
      </c>
      <c r="M28" s="227">
        <f t="shared" si="1"/>
        <v>356</v>
      </c>
      <c r="N28" s="227">
        <v>0</v>
      </c>
      <c r="O28" s="227">
        <v>0</v>
      </c>
      <c r="P28" s="227">
        <v>356</v>
      </c>
      <c r="Q28" s="227">
        <v>0</v>
      </c>
      <c r="R28" s="227">
        <v>0</v>
      </c>
      <c r="S28" s="227">
        <v>0</v>
      </c>
      <c r="T28" s="227">
        <f t="shared" si="2"/>
        <v>356</v>
      </c>
      <c r="U28" s="227">
        <v>0</v>
      </c>
      <c r="V28" s="227">
        <f t="shared" si="3"/>
        <v>78.320000000000007</v>
      </c>
      <c r="W28" s="227"/>
      <c r="X28" s="227"/>
      <c r="Y28" s="227"/>
      <c r="Z28" s="227"/>
      <c r="AA28" s="227">
        <v>1</v>
      </c>
    </row>
    <row r="29" spans="1:27">
      <c r="H29" s="218"/>
    </row>
  </sheetData>
  <sheetProtection formatCells="0" formatColumns="0" formatRows="0" insertColumns="0" insertRows="0" insertHyperlinks="0" deleteColumns="0" deleteRows="0" sort="0" autoFilter="0" pivotTables="0"/>
  <mergeCells count="29">
    <mergeCell ref="A1:Q1"/>
    <mergeCell ref="A3:V3"/>
    <mergeCell ref="A4:V4"/>
    <mergeCell ref="A6:I6"/>
    <mergeCell ref="J6:V6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Z8:Z9"/>
    <mergeCell ref="M7:U7"/>
    <mergeCell ref="V7:V9"/>
    <mergeCell ref="M8:M9"/>
    <mergeCell ref="N8:P8"/>
    <mergeCell ref="Q8:T8"/>
    <mergeCell ref="U8:U9"/>
    <mergeCell ref="X6:Z7"/>
  </mergeCells>
  <pageMargins left="0.15" right="0.15" top="0.6" bottom="0.02" header="0.3" footer="0.3"/>
  <pageSetup paperSize="9" scale="43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9"/>
  <sheetViews>
    <sheetView topLeftCell="A2" workbookViewId="0">
      <selection activeCell="I7" sqref="I7:I9"/>
    </sheetView>
  </sheetViews>
  <sheetFormatPr defaultColWidth="9.140625" defaultRowHeight="16.5"/>
  <cols>
    <col min="1" max="1" width="9.140625" style="114"/>
    <col min="2" max="2" width="18.28515625" style="114" customWidth="1"/>
    <col min="3" max="3" width="9.140625" style="114"/>
    <col min="4" max="4" width="44.28515625" style="114" customWidth="1"/>
    <col min="5" max="5" width="9.140625" style="114"/>
    <col min="6" max="6" width="18.28515625" style="114" customWidth="1"/>
    <col min="7" max="7" width="16.140625" style="114" customWidth="1"/>
    <col min="8" max="8" width="9.140625" style="114"/>
    <col min="9" max="9" width="10.85546875" style="114" bestFit="1" customWidth="1"/>
    <col min="10" max="10" width="23.5703125" style="112" customWidth="1"/>
    <col min="11" max="25" width="9.140625" style="112"/>
    <col min="26" max="26" width="23" style="112" customWidth="1"/>
    <col min="27" max="27" width="9.140625" style="180"/>
    <col min="28" max="16384" width="9.140625" style="112"/>
  </cols>
  <sheetData>
    <row r="1" spans="1:29">
      <c r="A1" s="298"/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</row>
    <row r="2" spans="1:29">
      <c r="A2" s="112" t="s">
        <v>0</v>
      </c>
      <c r="B2" s="112"/>
      <c r="C2" s="112"/>
      <c r="D2" s="112"/>
      <c r="E2" s="112"/>
      <c r="F2" s="112"/>
      <c r="G2" s="112"/>
      <c r="H2" s="112"/>
      <c r="I2" s="112"/>
      <c r="Q2" s="113" t="s">
        <v>269</v>
      </c>
      <c r="R2" s="114" t="s">
        <v>2</v>
      </c>
      <c r="S2" s="115">
        <v>2019</v>
      </c>
      <c r="T2" s="112" t="s">
        <v>3</v>
      </c>
      <c r="Y2" s="116"/>
      <c r="Z2" s="116"/>
      <c r="AB2" s="116"/>
      <c r="AC2" s="116"/>
    </row>
    <row r="3" spans="1:29" ht="15">
      <c r="A3" s="299" t="s">
        <v>270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Y3" s="116"/>
      <c r="Z3" s="116"/>
      <c r="AB3" s="116"/>
      <c r="AC3" s="116"/>
    </row>
    <row r="4" spans="1:29" ht="15">
      <c r="A4" s="300" t="s">
        <v>5</v>
      </c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1"/>
      <c r="W4" s="117"/>
      <c r="X4" s="117"/>
      <c r="Y4" s="117"/>
      <c r="Z4" s="117"/>
      <c r="AA4" s="181"/>
      <c r="AB4" s="117"/>
      <c r="AC4" s="117"/>
    </row>
    <row r="5" spans="1:29" s="114" customFormat="1" ht="27.75" customHeight="1" thickBot="1">
      <c r="A5" s="118"/>
      <c r="B5" s="118"/>
      <c r="C5" s="118"/>
      <c r="D5" s="118"/>
      <c r="E5" s="118"/>
      <c r="F5" s="118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2"/>
      <c r="V5" s="112"/>
      <c r="W5" s="112"/>
      <c r="X5" s="112"/>
      <c r="Y5" s="112"/>
      <c r="Z5" s="112"/>
      <c r="AA5" s="180"/>
      <c r="AB5" s="112"/>
      <c r="AC5" s="112"/>
    </row>
    <row r="6" spans="1:29" ht="32.25" customHeight="1" thickBot="1">
      <c r="A6" s="287" t="s">
        <v>6</v>
      </c>
      <c r="B6" s="288"/>
      <c r="C6" s="288"/>
      <c r="D6" s="288"/>
      <c r="E6" s="288"/>
      <c r="F6" s="288"/>
      <c r="G6" s="288"/>
      <c r="H6" s="288"/>
      <c r="I6" s="289"/>
      <c r="J6" s="288" t="s">
        <v>9</v>
      </c>
      <c r="K6" s="288"/>
      <c r="L6" s="288"/>
      <c r="M6" s="288"/>
      <c r="N6" s="288"/>
      <c r="O6" s="288"/>
      <c r="P6" s="288"/>
      <c r="Q6" s="288"/>
      <c r="R6" s="288"/>
      <c r="S6" s="288"/>
      <c r="T6" s="288"/>
      <c r="U6" s="288"/>
      <c r="V6" s="289"/>
      <c r="W6" s="285" t="s">
        <v>10</v>
      </c>
      <c r="X6" s="290" t="s">
        <v>11</v>
      </c>
      <c r="Y6" s="291"/>
      <c r="Z6" s="292"/>
      <c r="AA6" s="296" t="s">
        <v>12</v>
      </c>
    </row>
    <row r="7" spans="1:29" ht="171.75" customHeight="1" thickBot="1">
      <c r="A7" s="285" t="s">
        <v>13</v>
      </c>
      <c r="B7" s="285" t="s">
        <v>14</v>
      </c>
      <c r="C7" s="285" t="s">
        <v>15</v>
      </c>
      <c r="D7" s="285" t="s">
        <v>16</v>
      </c>
      <c r="E7" s="285" t="s">
        <v>17</v>
      </c>
      <c r="F7" s="285" t="s">
        <v>271</v>
      </c>
      <c r="G7" s="285" t="s">
        <v>19</v>
      </c>
      <c r="H7" s="285" t="s">
        <v>20</v>
      </c>
      <c r="I7" s="285" t="s">
        <v>21</v>
      </c>
      <c r="J7" s="296" t="s">
        <v>22</v>
      </c>
      <c r="K7" s="285" t="s">
        <v>23</v>
      </c>
      <c r="L7" s="285" t="s">
        <v>24</v>
      </c>
      <c r="M7" s="287" t="s">
        <v>25</v>
      </c>
      <c r="N7" s="288"/>
      <c r="O7" s="288"/>
      <c r="P7" s="288"/>
      <c r="Q7" s="288"/>
      <c r="R7" s="288"/>
      <c r="S7" s="288"/>
      <c r="T7" s="288"/>
      <c r="U7" s="289"/>
      <c r="V7" s="285" t="s">
        <v>26</v>
      </c>
      <c r="W7" s="286"/>
      <c r="X7" s="293"/>
      <c r="Y7" s="294"/>
      <c r="Z7" s="295"/>
      <c r="AA7" s="297"/>
    </row>
    <row r="8" spans="1:29" ht="63.75" customHeight="1" thickBot="1">
      <c r="A8" s="286"/>
      <c r="B8" s="286"/>
      <c r="C8" s="286"/>
      <c r="D8" s="286"/>
      <c r="E8" s="286"/>
      <c r="F8" s="286"/>
      <c r="G8" s="286"/>
      <c r="H8" s="286"/>
      <c r="I8" s="286"/>
      <c r="J8" s="297"/>
      <c r="K8" s="286"/>
      <c r="L8" s="286"/>
      <c r="M8" s="285" t="s">
        <v>27</v>
      </c>
      <c r="N8" s="287" t="s">
        <v>28</v>
      </c>
      <c r="O8" s="288"/>
      <c r="P8" s="289"/>
      <c r="Q8" s="287" t="s">
        <v>29</v>
      </c>
      <c r="R8" s="288"/>
      <c r="S8" s="288"/>
      <c r="T8" s="289"/>
      <c r="U8" s="285" t="s">
        <v>30</v>
      </c>
      <c r="V8" s="286"/>
      <c r="W8" s="286"/>
      <c r="X8" s="285" t="s">
        <v>31</v>
      </c>
      <c r="Y8" s="285" t="s">
        <v>32</v>
      </c>
      <c r="Z8" s="285" t="s">
        <v>33</v>
      </c>
      <c r="AA8" s="297"/>
    </row>
    <row r="9" spans="1:29" ht="71.25" customHeight="1" thickBot="1">
      <c r="A9" s="286"/>
      <c r="B9" s="286"/>
      <c r="C9" s="286"/>
      <c r="D9" s="286"/>
      <c r="E9" s="286"/>
      <c r="F9" s="286"/>
      <c r="G9" s="286"/>
      <c r="H9" s="286"/>
      <c r="I9" s="286"/>
      <c r="J9" s="297"/>
      <c r="K9" s="286"/>
      <c r="L9" s="286"/>
      <c r="M9" s="286"/>
      <c r="N9" s="120" t="s">
        <v>34</v>
      </c>
      <c r="O9" s="120" t="s">
        <v>35</v>
      </c>
      <c r="P9" s="120" t="s">
        <v>36</v>
      </c>
      <c r="Q9" s="120" t="s">
        <v>37</v>
      </c>
      <c r="R9" s="120" t="s">
        <v>38</v>
      </c>
      <c r="S9" s="120" t="s">
        <v>39</v>
      </c>
      <c r="T9" s="120" t="s">
        <v>40</v>
      </c>
      <c r="U9" s="286"/>
      <c r="V9" s="286"/>
      <c r="W9" s="286"/>
      <c r="X9" s="286"/>
      <c r="Y9" s="286"/>
      <c r="Z9" s="286"/>
      <c r="AA9" s="297"/>
      <c r="AB9" s="121">
        <v>4.1666666666666664E-2</v>
      </c>
    </row>
    <row r="10" spans="1:29" ht="17.25" customHeight="1" thickBot="1">
      <c r="A10" s="122">
        <v>1</v>
      </c>
      <c r="B10" s="122">
        <v>2</v>
      </c>
      <c r="C10" s="122">
        <v>3</v>
      </c>
      <c r="D10" s="122">
        <v>4</v>
      </c>
      <c r="E10" s="122">
        <v>5</v>
      </c>
      <c r="F10" s="122">
        <v>6</v>
      </c>
      <c r="G10" s="122">
        <v>7</v>
      </c>
      <c r="H10" s="122">
        <v>8</v>
      </c>
      <c r="I10" s="122">
        <v>9</v>
      </c>
      <c r="J10" s="122">
        <v>10</v>
      </c>
      <c r="K10" s="122">
        <v>11</v>
      </c>
      <c r="L10" s="122">
        <v>12</v>
      </c>
      <c r="M10" s="122">
        <v>13</v>
      </c>
      <c r="N10" s="122">
        <v>14</v>
      </c>
      <c r="O10" s="122">
        <v>15</v>
      </c>
      <c r="P10" s="122">
        <v>16</v>
      </c>
      <c r="Q10" s="122">
        <v>17</v>
      </c>
      <c r="R10" s="122">
        <v>18</v>
      </c>
      <c r="S10" s="122">
        <v>19</v>
      </c>
      <c r="T10" s="122">
        <v>20</v>
      </c>
      <c r="U10" s="122">
        <v>21</v>
      </c>
      <c r="V10" s="122">
        <v>22</v>
      </c>
      <c r="W10" s="122">
        <v>23</v>
      </c>
      <c r="X10" s="122">
        <v>24</v>
      </c>
      <c r="Y10" s="122">
        <v>25</v>
      </c>
      <c r="Z10" s="122">
        <v>26</v>
      </c>
      <c r="AA10" s="182">
        <v>27</v>
      </c>
    </row>
    <row r="11" spans="1:29" s="228" customFormat="1" ht="17.25" customHeight="1">
      <c r="A11" s="219">
        <v>107</v>
      </c>
      <c r="B11" s="237" t="s">
        <v>96</v>
      </c>
      <c r="C11" s="238" t="s">
        <v>42</v>
      </c>
      <c r="D11" s="239" t="s">
        <v>354</v>
      </c>
      <c r="E11" s="238" t="s">
        <v>51</v>
      </c>
      <c r="F11" s="101">
        <v>43740.375</v>
      </c>
      <c r="G11" s="101">
        <v>43740.604166666664</v>
      </c>
      <c r="H11" s="240" t="s">
        <v>98</v>
      </c>
      <c r="I11" s="224">
        <f t="shared" ref="I11:I24" si="0">(G11-F11)/$AB$9</f>
        <v>5.4999999999417923</v>
      </c>
      <c r="J11" s="239" t="s">
        <v>355</v>
      </c>
      <c r="K11" s="226">
        <v>0</v>
      </c>
      <c r="L11" s="226">
        <v>0</v>
      </c>
      <c r="M11" s="226">
        <f>P11</f>
        <v>38</v>
      </c>
      <c r="N11" s="226">
        <v>0</v>
      </c>
      <c r="O11" s="226">
        <v>0</v>
      </c>
      <c r="P11" s="241">
        <v>38</v>
      </c>
      <c r="Q11" s="226">
        <v>0</v>
      </c>
      <c r="R11" s="226">
        <v>0</v>
      </c>
      <c r="S11" s="226">
        <v>0</v>
      </c>
      <c r="T11" s="227">
        <f>P11</f>
        <v>38</v>
      </c>
      <c r="U11" s="227">
        <v>0</v>
      </c>
      <c r="V11" s="227">
        <f>0.22*T11+11</f>
        <v>19.36</v>
      </c>
      <c r="W11" s="225"/>
      <c r="X11" s="242"/>
      <c r="Y11" s="225"/>
      <c r="Z11" s="225"/>
      <c r="AA11" s="227">
        <v>1</v>
      </c>
    </row>
    <row r="12" spans="1:29" s="228" customFormat="1" ht="16.5" customHeight="1">
      <c r="A12" s="229">
        <v>108</v>
      </c>
      <c r="B12" s="237" t="s">
        <v>96</v>
      </c>
      <c r="C12" s="238" t="s">
        <v>42</v>
      </c>
      <c r="D12" s="239" t="s">
        <v>354</v>
      </c>
      <c r="E12" s="238" t="s">
        <v>51</v>
      </c>
      <c r="F12" s="101">
        <v>43741.375</v>
      </c>
      <c r="G12" s="101">
        <v>43741.645833333336</v>
      </c>
      <c r="H12" s="240" t="s">
        <v>98</v>
      </c>
      <c r="I12" s="127">
        <f t="shared" si="0"/>
        <v>6.5000000000582077</v>
      </c>
      <c r="J12" s="239" t="s">
        <v>355</v>
      </c>
      <c r="K12" s="227">
        <v>0</v>
      </c>
      <c r="L12" s="227">
        <v>0</v>
      </c>
      <c r="M12" s="227">
        <f>P12</f>
        <v>38</v>
      </c>
      <c r="N12" s="227">
        <v>0</v>
      </c>
      <c r="O12" s="227">
        <v>0</v>
      </c>
      <c r="P12" s="241">
        <v>38</v>
      </c>
      <c r="Q12" s="227">
        <v>0</v>
      </c>
      <c r="R12" s="227">
        <v>0</v>
      </c>
      <c r="S12" s="227">
        <v>0</v>
      </c>
      <c r="T12" s="227">
        <f>P12</f>
        <v>38</v>
      </c>
      <c r="U12" s="227">
        <v>0</v>
      </c>
      <c r="V12" s="227">
        <v>189</v>
      </c>
      <c r="W12" s="227"/>
      <c r="X12" s="243"/>
      <c r="Y12" s="244"/>
      <c r="Z12" s="243"/>
      <c r="AA12" s="227">
        <v>1</v>
      </c>
    </row>
    <row r="13" spans="1:29" s="228" customFormat="1" ht="16.5" customHeight="1">
      <c r="A13" s="229">
        <v>109</v>
      </c>
      <c r="B13" s="237" t="s">
        <v>96</v>
      </c>
      <c r="C13" s="238" t="s">
        <v>42</v>
      </c>
      <c r="D13" s="239" t="s">
        <v>354</v>
      </c>
      <c r="E13" s="238" t="s">
        <v>51</v>
      </c>
      <c r="F13" s="101">
        <v>43742.375</v>
      </c>
      <c r="G13" s="101">
        <v>43742.645833333336</v>
      </c>
      <c r="H13" s="240" t="s">
        <v>98</v>
      </c>
      <c r="I13" s="127">
        <f t="shared" si="0"/>
        <v>6.5000000000582077</v>
      </c>
      <c r="J13" s="239" t="s">
        <v>355</v>
      </c>
      <c r="K13" s="227">
        <v>0</v>
      </c>
      <c r="L13" s="227">
        <v>0</v>
      </c>
      <c r="M13" s="227">
        <f t="shared" ref="M13:M24" si="1">P13</f>
        <v>38</v>
      </c>
      <c r="N13" s="227">
        <v>0</v>
      </c>
      <c r="O13" s="227">
        <v>0</v>
      </c>
      <c r="P13" s="241">
        <v>38</v>
      </c>
      <c r="Q13" s="227">
        <v>0</v>
      </c>
      <c r="R13" s="227">
        <v>0</v>
      </c>
      <c r="S13" s="227">
        <v>0</v>
      </c>
      <c r="T13" s="227">
        <f t="shared" ref="T13:T24" si="2">P13</f>
        <v>38</v>
      </c>
      <c r="U13" s="227">
        <v>0</v>
      </c>
      <c r="V13" s="227">
        <f t="shared" ref="V13:V24" si="3">0.22*T13</f>
        <v>8.36</v>
      </c>
      <c r="W13" s="227"/>
      <c r="X13" s="243"/>
      <c r="Y13" s="244"/>
      <c r="Z13" s="243"/>
      <c r="AA13" s="227">
        <v>1</v>
      </c>
    </row>
    <row r="14" spans="1:29" s="228" customFormat="1" ht="16.5" customHeight="1">
      <c r="A14" s="229">
        <v>110</v>
      </c>
      <c r="B14" s="237" t="s">
        <v>96</v>
      </c>
      <c r="C14" s="238" t="s">
        <v>42</v>
      </c>
      <c r="D14" s="239" t="s">
        <v>286</v>
      </c>
      <c r="E14" s="238" t="s">
        <v>51</v>
      </c>
      <c r="F14" s="101">
        <v>43744.222222222219</v>
      </c>
      <c r="G14" s="101">
        <v>43744.479166666664</v>
      </c>
      <c r="H14" s="239" t="s">
        <v>45</v>
      </c>
      <c r="I14" s="127">
        <f t="shared" si="0"/>
        <v>6.1666666666860692</v>
      </c>
      <c r="J14" s="239" t="s">
        <v>356</v>
      </c>
      <c r="K14" s="227">
        <v>0</v>
      </c>
      <c r="L14" s="227">
        <v>0</v>
      </c>
      <c r="M14" s="227">
        <f t="shared" si="1"/>
        <v>42</v>
      </c>
      <c r="N14" s="227">
        <v>0</v>
      </c>
      <c r="O14" s="227">
        <v>0</v>
      </c>
      <c r="P14" s="241">
        <v>42</v>
      </c>
      <c r="Q14" s="227">
        <v>0</v>
      </c>
      <c r="R14" s="227">
        <v>0</v>
      </c>
      <c r="S14" s="227">
        <v>0</v>
      </c>
      <c r="T14" s="227">
        <f t="shared" si="2"/>
        <v>42</v>
      </c>
      <c r="U14" s="227">
        <v>0</v>
      </c>
      <c r="V14" s="227">
        <f t="shared" si="3"/>
        <v>9.24</v>
      </c>
      <c r="W14" s="227"/>
      <c r="X14" s="243" t="s">
        <v>279</v>
      </c>
      <c r="Y14" s="244" t="s">
        <v>214</v>
      </c>
      <c r="Z14" s="243" t="s">
        <v>272</v>
      </c>
      <c r="AA14" s="227">
        <v>1</v>
      </c>
    </row>
    <row r="15" spans="1:29" s="228" customFormat="1" ht="16.5" customHeight="1">
      <c r="A15" s="229">
        <v>111</v>
      </c>
      <c r="B15" s="237" t="s">
        <v>56</v>
      </c>
      <c r="C15" s="238" t="s">
        <v>42</v>
      </c>
      <c r="D15" s="239" t="s">
        <v>284</v>
      </c>
      <c r="E15" s="238" t="s">
        <v>51</v>
      </c>
      <c r="F15" s="101">
        <v>43743.006944444445</v>
      </c>
      <c r="G15" s="101">
        <v>43743.409722222219</v>
      </c>
      <c r="H15" s="239" t="s">
        <v>45</v>
      </c>
      <c r="I15" s="127">
        <f t="shared" si="0"/>
        <v>9.6666666665696539</v>
      </c>
      <c r="J15" s="239" t="s">
        <v>357</v>
      </c>
      <c r="K15" s="227">
        <v>0</v>
      </c>
      <c r="L15" s="227">
        <v>0</v>
      </c>
      <c r="M15" s="227">
        <f t="shared" si="1"/>
        <v>124</v>
      </c>
      <c r="N15" s="227">
        <v>0</v>
      </c>
      <c r="O15" s="227">
        <v>0</v>
      </c>
      <c r="P15" s="241">
        <v>124</v>
      </c>
      <c r="Q15" s="227">
        <v>0</v>
      </c>
      <c r="R15" s="227">
        <v>0</v>
      </c>
      <c r="S15" s="227">
        <v>0</v>
      </c>
      <c r="T15" s="227">
        <f t="shared" si="2"/>
        <v>124</v>
      </c>
      <c r="U15" s="227">
        <v>0</v>
      </c>
      <c r="V15" s="227">
        <f t="shared" si="3"/>
        <v>27.28</v>
      </c>
      <c r="W15" s="227"/>
      <c r="X15" s="243" t="s">
        <v>280</v>
      </c>
      <c r="Y15" s="244" t="s">
        <v>214</v>
      </c>
      <c r="Z15" s="244" t="s">
        <v>49</v>
      </c>
      <c r="AA15" s="227">
        <v>1</v>
      </c>
    </row>
    <row r="16" spans="1:29" s="228" customFormat="1" ht="16.5" customHeight="1">
      <c r="A16" s="229">
        <v>112</v>
      </c>
      <c r="B16" s="237" t="s">
        <v>56</v>
      </c>
      <c r="C16" s="238" t="s">
        <v>42</v>
      </c>
      <c r="D16" s="239" t="s">
        <v>284</v>
      </c>
      <c r="E16" s="238" t="s">
        <v>51</v>
      </c>
      <c r="F16" s="101">
        <v>43746.458333333336</v>
      </c>
      <c r="G16" s="101">
        <v>43746.5625</v>
      </c>
      <c r="H16" s="240" t="s">
        <v>98</v>
      </c>
      <c r="I16" s="127">
        <f t="shared" si="0"/>
        <v>2.4999999999417923</v>
      </c>
      <c r="J16" s="239" t="s">
        <v>358</v>
      </c>
      <c r="K16" s="227">
        <v>0</v>
      </c>
      <c r="L16" s="227">
        <v>0</v>
      </c>
      <c r="M16" s="227">
        <f t="shared" si="1"/>
        <v>124</v>
      </c>
      <c r="N16" s="227">
        <v>0</v>
      </c>
      <c r="O16" s="227">
        <v>0</v>
      </c>
      <c r="P16" s="241">
        <v>124</v>
      </c>
      <c r="Q16" s="227">
        <v>0</v>
      </c>
      <c r="R16" s="227">
        <v>0</v>
      </c>
      <c r="S16" s="227">
        <v>0</v>
      </c>
      <c r="T16" s="227">
        <f t="shared" si="2"/>
        <v>124</v>
      </c>
      <c r="U16" s="227">
        <v>0</v>
      </c>
      <c r="V16" s="227">
        <f t="shared" si="3"/>
        <v>27.28</v>
      </c>
      <c r="W16" s="227"/>
      <c r="X16" s="243"/>
      <c r="Y16" s="244"/>
      <c r="Z16" s="244"/>
      <c r="AA16" s="227">
        <v>1</v>
      </c>
    </row>
    <row r="17" spans="1:27" s="228" customFormat="1" ht="16.5" customHeight="1">
      <c r="A17" s="229">
        <v>113</v>
      </c>
      <c r="B17" s="237" t="s">
        <v>41</v>
      </c>
      <c r="C17" s="238" t="s">
        <v>42</v>
      </c>
      <c r="D17" s="240" t="s">
        <v>359</v>
      </c>
      <c r="E17" s="238" t="s">
        <v>51</v>
      </c>
      <c r="F17" s="101">
        <v>43752.416666666664</v>
      </c>
      <c r="G17" s="101">
        <v>43752.5</v>
      </c>
      <c r="H17" s="240" t="s">
        <v>98</v>
      </c>
      <c r="I17" s="127">
        <f t="shared" si="0"/>
        <v>2.0000000000582077</v>
      </c>
      <c r="J17" s="240" t="s">
        <v>360</v>
      </c>
      <c r="K17" s="227">
        <v>0</v>
      </c>
      <c r="L17" s="227">
        <v>0</v>
      </c>
      <c r="M17" s="227">
        <f t="shared" si="1"/>
        <v>56</v>
      </c>
      <c r="N17" s="227">
        <v>0</v>
      </c>
      <c r="O17" s="227">
        <v>0</v>
      </c>
      <c r="P17" s="241">
        <v>56</v>
      </c>
      <c r="Q17" s="227">
        <v>0</v>
      </c>
      <c r="R17" s="227">
        <v>0</v>
      </c>
      <c r="S17" s="227">
        <v>0</v>
      </c>
      <c r="T17" s="227">
        <f t="shared" si="2"/>
        <v>56</v>
      </c>
      <c r="U17" s="227">
        <v>0</v>
      </c>
      <c r="V17" s="227">
        <f t="shared" si="3"/>
        <v>12.32</v>
      </c>
      <c r="W17" s="227"/>
      <c r="X17" s="243"/>
      <c r="Y17" s="244"/>
      <c r="Z17" s="244"/>
      <c r="AA17" s="227">
        <v>1</v>
      </c>
    </row>
    <row r="18" spans="1:27" s="228" customFormat="1" ht="16.5" customHeight="1">
      <c r="A18" s="229">
        <v>114</v>
      </c>
      <c r="B18" s="237" t="s">
        <v>56</v>
      </c>
      <c r="C18" s="238" t="s">
        <v>42</v>
      </c>
      <c r="D18" s="240" t="s">
        <v>361</v>
      </c>
      <c r="E18" s="238" t="s">
        <v>51</v>
      </c>
      <c r="F18" s="101">
        <v>43752.416666666664</v>
      </c>
      <c r="G18" s="101">
        <v>43752.5</v>
      </c>
      <c r="H18" s="240" t="s">
        <v>98</v>
      </c>
      <c r="I18" s="127">
        <f t="shared" si="0"/>
        <v>2.0000000000582077</v>
      </c>
      <c r="J18" s="240" t="s">
        <v>362</v>
      </c>
      <c r="K18" s="227">
        <v>0</v>
      </c>
      <c r="L18" s="227">
        <v>0</v>
      </c>
      <c r="M18" s="227">
        <f t="shared" si="1"/>
        <v>68</v>
      </c>
      <c r="N18" s="227">
        <v>0</v>
      </c>
      <c r="O18" s="227">
        <v>0</v>
      </c>
      <c r="P18" s="241">
        <v>68</v>
      </c>
      <c r="Q18" s="227">
        <v>0</v>
      </c>
      <c r="R18" s="227">
        <v>0</v>
      </c>
      <c r="S18" s="227">
        <v>0</v>
      </c>
      <c r="T18" s="227">
        <f t="shared" si="2"/>
        <v>68</v>
      </c>
      <c r="U18" s="227">
        <v>0</v>
      </c>
      <c r="V18" s="227">
        <f t="shared" si="3"/>
        <v>14.96</v>
      </c>
      <c r="W18" s="227"/>
      <c r="X18" s="243"/>
      <c r="Y18" s="244"/>
      <c r="Z18" s="244"/>
      <c r="AA18" s="227">
        <v>1</v>
      </c>
    </row>
    <row r="19" spans="1:27" s="228" customFormat="1" ht="16.5" customHeight="1">
      <c r="A19" s="229">
        <v>115</v>
      </c>
      <c r="B19" s="237" t="s">
        <v>56</v>
      </c>
      <c r="C19" s="238" t="s">
        <v>42</v>
      </c>
      <c r="D19" s="240" t="s">
        <v>361</v>
      </c>
      <c r="E19" s="238" t="s">
        <v>51</v>
      </c>
      <c r="F19" s="101">
        <v>43753.416666666664</v>
      </c>
      <c r="G19" s="101">
        <v>43753.666666666664</v>
      </c>
      <c r="H19" s="240" t="s">
        <v>98</v>
      </c>
      <c r="I19" s="127">
        <f t="shared" si="0"/>
        <v>6</v>
      </c>
      <c r="J19" s="240" t="s">
        <v>362</v>
      </c>
      <c r="K19" s="227">
        <v>0</v>
      </c>
      <c r="L19" s="227">
        <v>0</v>
      </c>
      <c r="M19" s="227">
        <f t="shared" si="1"/>
        <v>68</v>
      </c>
      <c r="N19" s="227">
        <v>0</v>
      </c>
      <c r="O19" s="227">
        <v>0</v>
      </c>
      <c r="P19" s="241">
        <v>68</v>
      </c>
      <c r="Q19" s="227">
        <v>0</v>
      </c>
      <c r="R19" s="227">
        <v>0</v>
      </c>
      <c r="S19" s="227">
        <v>0</v>
      </c>
      <c r="T19" s="227">
        <f t="shared" si="2"/>
        <v>68</v>
      </c>
      <c r="U19" s="227">
        <v>0</v>
      </c>
      <c r="V19" s="227">
        <f t="shared" si="3"/>
        <v>14.96</v>
      </c>
      <c r="W19" s="227"/>
      <c r="X19" s="243"/>
      <c r="Y19" s="244"/>
      <c r="Z19" s="244"/>
      <c r="AA19" s="227">
        <v>1</v>
      </c>
    </row>
    <row r="20" spans="1:27" s="228" customFormat="1" ht="16.5" customHeight="1">
      <c r="A20" s="229">
        <v>116</v>
      </c>
      <c r="B20" s="237" t="s">
        <v>41</v>
      </c>
      <c r="C20" s="238" t="s">
        <v>42</v>
      </c>
      <c r="D20" s="240" t="s">
        <v>359</v>
      </c>
      <c r="E20" s="238" t="s">
        <v>51</v>
      </c>
      <c r="F20" s="101">
        <v>43754.416666666664</v>
      </c>
      <c r="G20" s="101">
        <v>43754.583333333336</v>
      </c>
      <c r="H20" s="240" t="s">
        <v>98</v>
      </c>
      <c r="I20" s="127">
        <f t="shared" si="0"/>
        <v>4.0000000001164153</v>
      </c>
      <c r="J20" s="240" t="s">
        <v>360</v>
      </c>
      <c r="K20" s="227">
        <v>0</v>
      </c>
      <c r="L20" s="227">
        <v>0</v>
      </c>
      <c r="M20" s="227">
        <f t="shared" si="1"/>
        <v>34</v>
      </c>
      <c r="N20" s="227">
        <v>0</v>
      </c>
      <c r="O20" s="227">
        <v>0</v>
      </c>
      <c r="P20" s="241">
        <v>34</v>
      </c>
      <c r="Q20" s="227">
        <v>0</v>
      </c>
      <c r="R20" s="227">
        <v>0</v>
      </c>
      <c r="S20" s="227">
        <v>0</v>
      </c>
      <c r="T20" s="227">
        <f t="shared" si="2"/>
        <v>34</v>
      </c>
      <c r="U20" s="227">
        <v>0</v>
      </c>
      <c r="V20" s="227">
        <f>0.22*T20+89</f>
        <v>96.48</v>
      </c>
      <c r="W20" s="227"/>
      <c r="X20" s="243"/>
      <c r="Y20" s="244"/>
      <c r="Z20" s="244"/>
      <c r="AA20" s="227">
        <v>0</v>
      </c>
    </row>
    <row r="21" spans="1:27" s="228" customFormat="1" ht="16.5" customHeight="1">
      <c r="A21" s="229">
        <v>117</v>
      </c>
      <c r="B21" s="237" t="s">
        <v>41</v>
      </c>
      <c r="C21" s="238" t="s">
        <v>42</v>
      </c>
      <c r="D21" s="240" t="s">
        <v>359</v>
      </c>
      <c r="E21" s="238" t="s">
        <v>51</v>
      </c>
      <c r="F21" s="101">
        <v>43755.416666666664</v>
      </c>
      <c r="G21" s="101">
        <v>43755.541666666664</v>
      </c>
      <c r="H21" s="240" t="s">
        <v>98</v>
      </c>
      <c r="I21" s="127">
        <f t="shared" si="0"/>
        <v>3</v>
      </c>
      <c r="J21" s="240" t="s">
        <v>360</v>
      </c>
      <c r="K21" s="227">
        <v>0</v>
      </c>
      <c r="L21" s="227">
        <v>0</v>
      </c>
      <c r="M21" s="227">
        <f t="shared" si="1"/>
        <v>34</v>
      </c>
      <c r="N21" s="227">
        <v>0</v>
      </c>
      <c r="O21" s="227">
        <v>0</v>
      </c>
      <c r="P21" s="245">
        <v>34</v>
      </c>
      <c r="Q21" s="227">
        <v>0</v>
      </c>
      <c r="R21" s="227">
        <v>0</v>
      </c>
      <c r="S21" s="227">
        <v>0</v>
      </c>
      <c r="T21" s="227">
        <f t="shared" si="2"/>
        <v>34</v>
      </c>
      <c r="U21" s="227">
        <v>0</v>
      </c>
      <c r="V21" s="227">
        <f t="shared" si="3"/>
        <v>7.48</v>
      </c>
      <c r="W21" s="227"/>
      <c r="X21" s="243"/>
      <c r="Y21" s="246"/>
      <c r="Z21" s="244"/>
      <c r="AA21" s="227">
        <v>1</v>
      </c>
    </row>
    <row r="22" spans="1:27" s="228" customFormat="1" ht="16.5" customHeight="1">
      <c r="A22" s="229">
        <v>118</v>
      </c>
      <c r="B22" s="238" t="s">
        <v>56</v>
      </c>
      <c r="C22" s="238" t="s">
        <v>42</v>
      </c>
      <c r="D22" s="240" t="s">
        <v>363</v>
      </c>
      <c r="E22" s="238" t="s">
        <v>44</v>
      </c>
      <c r="F22" s="101">
        <v>43759.375</v>
      </c>
      <c r="G22" s="101">
        <v>43759.666666666664</v>
      </c>
      <c r="H22" s="240" t="s">
        <v>45</v>
      </c>
      <c r="I22" s="127">
        <f t="shared" si="0"/>
        <v>6.9999999999417923</v>
      </c>
      <c r="J22" s="240" t="s">
        <v>364</v>
      </c>
      <c r="K22" s="227">
        <v>0</v>
      </c>
      <c r="L22" s="227">
        <v>0</v>
      </c>
      <c r="M22" s="227">
        <f t="shared" si="1"/>
        <v>112</v>
      </c>
      <c r="N22" s="227">
        <v>0</v>
      </c>
      <c r="O22" s="227">
        <v>0</v>
      </c>
      <c r="P22" s="241">
        <v>112</v>
      </c>
      <c r="Q22" s="227">
        <v>0</v>
      </c>
      <c r="R22" s="227">
        <v>0</v>
      </c>
      <c r="S22" s="227">
        <v>0</v>
      </c>
      <c r="T22" s="227">
        <f t="shared" si="2"/>
        <v>112</v>
      </c>
      <c r="U22" s="227">
        <v>0</v>
      </c>
      <c r="V22" s="227">
        <f t="shared" si="3"/>
        <v>24.64</v>
      </c>
      <c r="W22" s="227"/>
      <c r="X22" s="243" t="s">
        <v>281</v>
      </c>
      <c r="Y22" s="246" t="s">
        <v>193</v>
      </c>
      <c r="Z22" s="244" t="s">
        <v>55</v>
      </c>
      <c r="AA22" s="227">
        <v>1</v>
      </c>
    </row>
    <row r="23" spans="1:27" s="228" customFormat="1" ht="16.5" customHeight="1">
      <c r="A23" s="229">
        <v>119</v>
      </c>
      <c r="B23" s="238" t="s">
        <v>56</v>
      </c>
      <c r="C23" s="238" t="s">
        <v>42</v>
      </c>
      <c r="D23" s="240" t="s">
        <v>365</v>
      </c>
      <c r="E23" s="238" t="s">
        <v>51</v>
      </c>
      <c r="F23" s="101">
        <v>43759.416666666664</v>
      </c>
      <c r="G23" s="101">
        <v>43759.708333333336</v>
      </c>
      <c r="H23" s="240" t="s">
        <v>98</v>
      </c>
      <c r="I23" s="127">
        <f t="shared" si="0"/>
        <v>7.0000000001164153</v>
      </c>
      <c r="J23" s="240" t="s">
        <v>366</v>
      </c>
      <c r="K23" s="227">
        <v>0</v>
      </c>
      <c r="L23" s="227">
        <v>0</v>
      </c>
      <c r="M23" s="227">
        <f t="shared" si="1"/>
        <v>34</v>
      </c>
      <c r="N23" s="227">
        <v>0</v>
      </c>
      <c r="O23" s="227">
        <v>0</v>
      </c>
      <c r="P23" s="241">
        <v>34</v>
      </c>
      <c r="Q23" s="227">
        <v>0</v>
      </c>
      <c r="R23" s="227">
        <v>0</v>
      </c>
      <c r="S23" s="227">
        <v>0</v>
      </c>
      <c r="T23" s="227">
        <f t="shared" si="2"/>
        <v>34</v>
      </c>
      <c r="U23" s="227">
        <v>0</v>
      </c>
      <c r="V23" s="227">
        <f t="shared" si="3"/>
        <v>7.48</v>
      </c>
      <c r="W23" s="227"/>
      <c r="X23" s="243"/>
      <c r="Y23" s="235"/>
      <c r="Z23" s="234"/>
      <c r="AA23" s="227">
        <v>1</v>
      </c>
    </row>
    <row r="24" spans="1:27" s="228" customFormat="1" ht="16.5" customHeight="1">
      <c r="A24" s="229">
        <v>120</v>
      </c>
      <c r="B24" s="238" t="s">
        <v>56</v>
      </c>
      <c r="C24" s="238" t="s">
        <v>42</v>
      </c>
      <c r="D24" s="239" t="s">
        <v>288</v>
      </c>
      <c r="E24" s="238" t="s">
        <v>44</v>
      </c>
      <c r="F24" s="101">
        <v>43763.305555555555</v>
      </c>
      <c r="G24" s="101">
        <v>43763.347222222219</v>
      </c>
      <c r="H24" s="239" t="s">
        <v>45</v>
      </c>
      <c r="I24" s="127">
        <f t="shared" si="0"/>
        <v>0.99999999994179234</v>
      </c>
      <c r="J24" s="239" t="s">
        <v>367</v>
      </c>
      <c r="K24" s="227">
        <v>0</v>
      </c>
      <c r="L24" s="227">
        <v>0</v>
      </c>
      <c r="M24" s="227">
        <f t="shared" si="1"/>
        <v>42</v>
      </c>
      <c r="N24" s="227">
        <v>0</v>
      </c>
      <c r="O24" s="227">
        <v>0</v>
      </c>
      <c r="P24" s="241">
        <v>42</v>
      </c>
      <c r="Q24" s="227">
        <v>0</v>
      </c>
      <c r="R24" s="227">
        <v>0</v>
      </c>
      <c r="S24" s="227">
        <v>0</v>
      </c>
      <c r="T24" s="227">
        <f t="shared" si="2"/>
        <v>42</v>
      </c>
      <c r="U24" s="227">
        <v>0</v>
      </c>
      <c r="V24" s="227">
        <f t="shared" si="3"/>
        <v>9.24</v>
      </c>
      <c r="W24" s="227"/>
      <c r="X24" s="243" t="s">
        <v>99</v>
      </c>
      <c r="Y24" s="246" t="s">
        <v>99</v>
      </c>
      <c r="Z24" s="244" t="s">
        <v>99</v>
      </c>
      <c r="AA24" s="227">
        <v>0</v>
      </c>
    </row>
    <row r="25" spans="1:27" s="228" customFormat="1" ht="16.5" customHeight="1">
      <c r="A25" s="229"/>
      <c r="B25" s="124"/>
      <c r="C25" s="230"/>
      <c r="D25" s="231"/>
      <c r="E25" s="230"/>
      <c r="F25" s="232"/>
      <c r="G25" s="232"/>
      <c r="H25" s="231"/>
      <c r="I25" s="127"/>
      <c r="J25" s="231"/>
      <c r="K25" s="227"/>
      <c r="L25" s="227"/>
      <c r="M25" s="227"/>
      <c r="N25" s="227"/>
      <c r="O25" s="227"/>
      <c r="P25" s="227"/>
      <c r="Q25" s="227"/>
      <c r="R25" s="227"/>
      <c r="S25" s="227"/>
      <c r="T25" s="227"/>
      <c r="U25" s="227"/>
      <c r="V25" s="227"/>
      <c r="W25" s="227"/>
      <c r="X25" s="233"/>
      <c r="Y25" s="235"/>
      <c r="Z25" s="234"/>
      <c r="AA25" s="227"/>
    </row>
    <row r="26" spans="1:27" s="228" customFormat="1" ht="16.5" customHeight="1">
      <c r="A26" s="229"/>
      <c r="B26" s="230"/>
      <c r="C26" s="230"/>
      <c r="D26" s="231"/>
      <c r="E26" s="230"/>
      <c r="F26" s="232"/>
      <c r="G26" s="232"/>
      <c r="H26" s="231"/>
      <c r="I26" s="127"/>
      <c r="J26" s="227"/>
      <c r="K26" s="227"/>
      <c r="L26" s="227"/>
      <c r="M26" s="227"/>
      <c r="N26" s="227"/>
      <c r="O26" s="227"/>
      <c r="P26" s="227"/>
      <c r="Q26" s="227"/>
      <c r="R26" s="227"/>
      <c r="S26" s="227"/>
      <c r="T26" s="227"/>
      <c r="U26" s="227"/>
      <c r="V26" s="227"/>
      <c r="W26" s="227"/>
      <c r="X26" s="129"/>
      <c r="Y26" s="135"/>
      <c r="Z26" s="134"/>
      <c r="AA26" s="227"/>
    </row>
    <row r="27" spans="1:27" s="228" customFormat="1" ht="16.5" customHeight="1">
      <c r="A27" s="229"/>
      <c r="B27" s="124"/>
      <c r="C27" s="230"/>
      <c r="E27" s="230"/>
      <c r="F27" s="232"/>
      <c r="G27" s="232"/>
      <c r="H27" s="231"/>
      <c r="I27" s="127"/>
      <c r="K27" s="227"/>
      <c r="L27" s="227"/>
      <c r="M27" s="227"/>
      <c r="N27" s="227"/>
      <c r="O27" s="227"/>
      <c r="P27" s="236"/>
      <c r="Q27" s="227"/>
      <c r="R27" s="227"/>
      <c r="S27" s="227"/>
      <c r="T27" s="227"/>
      <c r="U27" s="227"/>
      <c r="V27" s="227"/>
      <c r="W27" s="227"/>
      <c r="X27" s="227"/>
      <c r="Y27" s="227"/>
      <c r="Z27" s="227"/>
      <c r="AA27" s="227"/>
    </row>
    <row r="28" spans="1:27" s="228" customFormat="1" ht="15">
      <c r="A28" s="229"/>
      <c r="B28" s="230"/>
      <c r="C28" s="230"/>
      <c r="D28" s="231"/>
      <c r="E28" s="230"/>
      <c r="F28" s="232"/>
      <c r="G28" s="232"/>
      <c r="H28" s="231"/>
      <c r="I28" s="127"/>
      <c r="J28" s="231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  <c r="W28" s="227"/>
      <c r="X28" s="227"/>
      <c r="Y28" s="227"/>
      <c r="Z28" s="227"/>
      <c r="AA28" s="227"/>
    </row>
    <row r="29" spans="1:27">
      <c r="H29" s="218"/>
    </row>
  </sheetData>
  <sheetProtection formatCells="0" formatColumns="0" formatRows="0" insertColumns="0" insertRows="0" insertHyperlinks="0" deleteColumns="0" deleteRows="0" sort="0" autoFilter="0" pivotTables="0"/>
  <mergeCells count="29">
    <mergeCell ref="A1:Q1"/>
    <mergeCell ref="A3:V3"/>
    <mergeCell ref="A4:V4"/>
    <mergeCell ref="A6:I6"/>
    <mergeCell ref="J6:V6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Z8:Z9"/>
    <mergeCell ref="M7:U7"/>
    <mergeCell ref="V7:V9"/>
    <mergeCell ref="M8:M9"/>
    <mergeCell ref="N8:P8"/>
    <mergeCell ref="Q8:T8"/>
    <mergeCell ref="U8:U9"/>
    <mergeCell ref="X6:Z7"/>
  </mergeCells>
  <pageMargins left="0.15" right="0.15" top="0.6" bottom="0.02" header="0.3" footer="0.3"/>
  <pageSetup paperSize="9" scale="4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3"/>
  <sheetViews>
    <sheetView tabSelected="1" workbookViewId="0">
      <selection activeCell="J2" sqref="J2"/>
    </sheetView>
  </sheetViews>
  <sheetFormatPr defaultColWidth="9.140625" defaultRowHeight="16.5"/>
  <cols>
    <col min="1" max="1" width="9.140625" style="114"/>
    <col min="2" max="2" width="18.28515625" style="114" customWidth="1"/>
    <col min="3" max="3" width="9.140625" style="114"/>
    <col min="4" max="4" width="44.28515625" style="114" customWidth="1"/>
    <col min="5" max="5" width="9.140625" style="114"/>
    <col min="6" max="6" width="18.28515625" style="114" customWidth="1"/>
    <col min="7" max="7" width="16.140625" style="114" customWidth="1"/>
    <col min="8" max="8" width="9.140625" style="114"/>
    <col min="9" max="9" width="10.85546875" style="114" bestFit="1" customWidth="1"/>
    <col min="10" max="10" width="23.5703125" style="112" customWidth="1"/>
    <col min="11" max="23" width="9.140625" style="112"/>
    <col min="24" max="24" width="15.85546875" style="112" customWidth="1"/>
    <col min="25" max="25" width="9.140625" style="112"/>
    <col min="26" max="26" width="23" style="112" customWidth="1"/>
    <col min="27" max="27" width="9.140625" style="180"/>
    <col min="28" max="16384" width="9.140625" style="112"/>
  </cols>
  <sheetData>
    <row r="1" spans="1:29">
      <c r="A1" s="298"/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</row>
    <row r="2" spans="1:29">
      <c r="A2" s="112" t="s">
        <v>0</v>
      </c>
      <c r="B2" s="112"/>
      <c r="C2" s="112"/>
      <c r="D2" s="112"/>
      <c r="E2" s="112"/>
      <c r="F2" s="112"/>
      <c r="G2" s="112"/>
      <c r="H2" s="112"/>
      <c r="I2" s="112"/>
      <c r="Q2" s="113" t="s">
        <v>368</v>
      </c>
      <c r="R2" s="114" t="s">
        <v>2</v>
      </c>
      <c r="S2" s="115">
        <v>2019</v>
      </c>
      <c r="T2" s="112" t="s">
        <v>3</v>
      </c>
      <c r="Y2" s="116"/>
      <c r="Z2" s="116"/>
      <c r="AB2" s="116"/>
      <c r="AC2" s="116"/>
    </row>
    <row r="3" spans="1:29" ht="15">
      <c r="A3" s="299" t="s">
        <v>270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Y3" s="116"/>
      <c r="Z3" s="116"/>
      <c r="AB3" s="116"/>
      <c r="AC3" s="116"/>
    </row>
    <row r="4" spans="1:29" ht="15">
      <c r="A4" s="300" t="s">
        <v>5</v>
      </c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1"/>
      <c r="W4" s="117"/>
      <c r="X4" s="117"/>
      <c r="Y4" s="117"/>
      <c r="Z4" s="117"/>
      <c r="AA4" s="181"/>
      <c r="AB4" s="117"/>
      <c r="AC4" s="117"/>
    </row>
    <row r="5" spans="1:29" s="114" customFormat="1" ht="27.75" customHeight="1" thickBot="1">
      <c r="A5" s="118"/>
      <c r="B5" s="118"/>
      <c r="C5" s="118"/>
      <c r="D5" s="118"/>
      <c r="E5" s="118"/>
      <c r="F5" s="118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2"/>
      <c r="V5" s="112"/>
      <c r="W5" s="112"/>
      <c r="X5" s="112"/>
      <c r="Y5" s="112"/>
      <c r="Z5" s="112"/>
      <c r="AA5" s="180"/>
      <c r="AB5" s="112"/>
      <c r="AC5" s="112"/>
    </row>
    <row r="6" spans="1:29" ht="32.25" customHeight="1" thickBot="1">
      <c r="A6" s="287" t="s">
        <v>6</v>
      </c>
      <c r="B6" s="288"/>
      <c r="C6" s="288"/>
      <c r="D6" s="288"/>
      <c r="E6" s="288"/>
      <c r="F6" s="288"/>
      <c r="G6" s="288"/>
      <c r="H6" s="288"/>
      <c r="I6" s="289"/>
      <c r="J6" s="288" t="s">
        <v>9</v>
      </c>
      <c r="K6" s="288"/>
      <c r="L6" s="288"/>
      <c r="M6" s="288"/>
      <c r="N6" s="288"/>
      <c r="O6" s="288"/>
      <c r="P6" s="288"/>
      <c r="Q6" s="288"/>
      <c r="R6" s="288"/>
      <c r="S6" s="288"/>
      <c r="T6" s="288"/>
      <c r="U6" s="288"/>
      <c r="V6" s="289"/>
      <c r="W6" s="285" t="s">
        <v>10</v>
      </c>
      <c r="X6" s="290" t="s">
        <v>11</v>
      </c>
      <c r="Y6" s="291"/>
      <c r="Z6" s="292"/>
      <c r="AA6" s="296" t="s">
        <v>12</v>
      </c>
    </row>
    <row r="7" spans="1:29" ht="171.75" customHeight="1" thickBot="1">
      <c r="A7" s="285" t="s">
        <v>13</v>
      </c>
      <c r="B7" s="285" t="s">
        <v>14</v>
      </c>
      <c r="C7" s="285" t="s">
        <v>15</v>
      </c>
      <c r="D7" s="285" t="s">
        <v>16</v>
      </c>
      <c r="E7" s="285" t="s">
        <v>17</v>
      </c>
      <c r="F7" s="285" t="s">
        <v>271</v>
      </c>
      <c r="G7" s="285" t="s">
        <v>19</v>
      </c>
      <c r="H7" s="285" t="s">
        <v>20</v>
      </c>
      <c r="I7" s="285" t="s">
        <v>21</v>
      </c>
      <c r="J7" s="296" t="s">
        <v>22</v>
      </c>
      <c r="K7" s="285" t="s">
        <v>23</v>
      </c>
      <c r="L7" s="285" t="s">
        <v>24</v>
      </c>
      <c r="M7" s="287" t="s">
        <v>25</v>
      </c>
      <c r="N7" s="288"/>
      <c r="O7" s="288"/>
      <c r="P7" s="288"/>
      <c r="Q7" s="288"/>
      <c r="R7" s="288"/>
      <c r="S7" s="288"/>
      <c r="T7" s="288"/>
      <c r="U7" s="289"/>
      <c r="V7" s="285" t="s">
        <v>26</v>
      </c>
      <c r="W7" s="286"/>
      <c r="X7" s="293"/>
      <c r="Y7" s="294"/>
      <c r="Z7" s="295"/>
      <c r="AA7" s="297"/>
    </row>
    <row r="8" spans="1:29" ht="63.75" customHeight="1" thickBot="1">
      <c r="A8" s="286"/>
      <c r="B8" s="286"/>
      <c r="C8" s="286"/>
      <c r="D8" s="286"/>
      <c r="E8" s="286"/>
      <c r="F8" s="286"/>
      <c r="G8" s="286"/>
      <c r="H8" s="286"/>
      <c r="I8" s="286"/>
      <c r="J8" s="297"/>
      <c r="K8" s="286"/>
      <c r="L8" s="286"/>
      <c r="M8" s="285" t="s">
        <v>27</v>
      </c>
      <c r="N8" s="287" t="s">
        <v>28</v>
      </c>
      <c r="O8" s="288"/>
      <c r="P8" s="289"/>
      <c r="Q8" s="287" t="s">
        <v>29</v>
      </c>
      <c r="R8" s="288"/>
      <c r="S8" s="288"/>
      <c r="T8" s="289"/>
      <c r="U8" s="285" t="s">
        <v>30</v>
      </c>
      <c r="V8" s="286"/>
      <c r="W8" s="286"/>
      <c r="X8" s="285" t="s">
        <v>31</v>
      </c>
      <c r="Y8" s="285" t="s">
        <v>32</v>
      </c>
      <c r="Z8" s="285" t="s">
        <v>33</v>
      </c>
      <c r="AA8" s="297"/>
    </row>
    <row r="9" spans="1:29" ht="71.25" customHeight="1" thickBot="1">
      <c r="A9" s="286"/>
      <c r="B9" s="286"/>
      <c r="C9" s="286"/>
      <c r="D9" s="286"/>
      <c r="E9" s="286"/>
      <c r="F9" s="286"/>
      <c r="G9" s="286"/>
      <c r="H9" s="286"/>
      <c r="I9" s="286"/>
      <c r="J9" s="297"/>
      <c r="K9" s="286"/>
      <c r="L9" s="286"/>
      <c r="M9" s="286"/>
      <c r="N9" s="120" t="s">
        <v>34</v>
      </c>
      <c r="O9" s="120" t="s">
        <v>35</v>
      </c>
      <c r="P9" s="120" t="s">
        <v>36</v>
      </c>
      <c r="Q9" s="120" t="s">
        <v>37</v>
      </c>
      <c r="R9" s="120" t="s">
        <v>38</v>
      </c>
      <c r="S9" s="120" t="s">
        <v>39</v>
      </c>
      <c r="T9" s="120" t="s">
        <v>40</v>
      </c>
      <c r="U9" s="286"/>
      <c r="V9" s="286"/>
      <c r="W9" s="286"/>
      <c r="X9" s="286"/>
      <c r="Y9" s="286"/>
      <c r="Z9" s="286"/>
      <c r="AA9" s="297"/>
      <c r="AB9" s="121">
        <v>4.1666666666666664E-2</v>
      </c>
    </row>
    <row r="10" spans="1:29" ht="17.25" customHeight="1" thickBot="1">
      <c r="A10" s="122">
        <v>1</v>
      </c>
      <c r="B10" s="122">
        <v>2</v>
      </c>
      <c r="C10" s="122">
        <v>3</v>
      </c>
      <c r="D10" s="122">
        <v>4</v>
      </c>
      <c r="E10" s="122">
        <v>5</v>
      </c>
      <c r="F10" s="122">
        <v>6</v>
      </c>
      <c r="G10" s="122">
        <v>7</v>
      </c>
      <c r="H10" s="122">
        <v>8</v>
      </c>
      <c r="I10" s="122">
        <v>9</v>
      </c>
      <c r="J10" s="122">
        <v>10</v>
      </c>
      <c r="K10" s="122">
        <v>11</v>
      </c>
      <c r="L10" s="122">
        <v>12</v>
      </c>
      <c r="M10" s="122">
        <v>13</v>
      </c>
      <c r="N10" s="122">
        <v>14</v>
      </c>
      <c r="O10" s="122">
        <v>15</v>
      </c>
      <c r="P10" s="122">
        <v>16</v>
      </c>
      <c r="Q10" s="122">
        <v>17</v>
      </c>
      <c r="R10" s="122">
        <v>18</v>
      </c>
      <c r="S10" s="122">
        <v>19</v>
      </c>
      <c r="T10" s="122">
        <v>20</v>
      </c>
      <c r="U10" s="122">
        <v>21</v>
      </c>
      <c r="V10" s="122">
        <v>22</v>
      </c>
      <c r="W10" s="122">
        <v>23</v>
      </c>
      <c r="X10" s="122">
        <v>24</v>
      </c>
      <c r="Y10" s="122">
        <v>25</v>
      </c>
      <c r="Z10" s="122">
        <v>26</v>
      </c>
      <c r="AA10" s="182">
        <v>27</v>
      </c>
    </row>
    <row r="11" spans="1:29" s="251" customFormat="1" ht="16.5" customHeight="1">
      <c r="A11" s="247">
        <v>121</v>
      </c>
      <c r="B11" s="238" t="s">
        <v>56</v>
      </c>
      <c r="C11" s="238" t="s">
        <v>42</v>
      </c>
      <c r="D11" s="199" t="s">
        <v>369</v>
      </c>
      <c r="E11" s="238" t="s">
        <v>44</v>
      </c>
      <c r="F11" s="101">
        <v>43772.53125</v>
      </c>
      <c r="G11" s="101">
        <v>43772.645833333336</v>
      </c>
      <c r="H11" s="248" t="s">
        <v>45</v>
      </c>
      <c r="I11" s="127">
        <f t="shared" ref="I11:I23" si="0">(G11-F11)/$AB$9</f>
        <v>2.7500000000582077</v>
      </c>
      <c r="J11" s="248" t="s">
        <v>370</v>
      </c>
      <c r="K11" s="249">
        <v>0</v>
      </c>
      <c r="L11" s="249">
        <v>0</v>
      </c>
      <c r="M11" s="249">
        <f>P11</f>
        <v>324</v>
      </c>
      <c r="N11" s="249">
        <v>0</v>
      </c>
      <c r="O11" s="249">
        <v>0</v>
      </c>
      <c r="P11" s="125">
        <v>324</v>
      </c>
      <c r="Q11" s="249">
        <v>0</v>
      </c>
      <c r="R11" s="249">
        <v>0</v>
      </c>
      <c r="S11" s="249">
        <v>0</v>
      </c>
      <c r="T11" s="230">
        <f>P11</f>
        <v>324</v>
      </c>
      <c r="U11" s="230">
        <v>0</v>
      </c>
      <c r="V11" s="230">
        <f>0.22*T11+11</f>
        <v>82.28</v>
      </c>
      <c r="W11" s="250"/>
      <c r="X11" s="183" t="s">
        <v>371</v>
      </c>
      <c r="Y11" s="183" t="s">
        <v>372</v>
      </c>
      <c r="Z11" s="183" t="s">
        <v>319</v>
      </c>
      <c r="AA11" s="183">
        <v>1</v>
      </c>
    </row>
    <row r="12" spans="1:29" s="192" customFormat="1" ht="12.75" customHeight="1">
      <c r="A12" s="247">
        <v>122</v>
      </c>
      <c r="B12" s="238" t="s">
        <v>56</v>
      </c>
      <c r="C12" s="238" t="s">
        <v>42</v>
      </c>
      <c r="D12" s="125" t="s">
        <v>288</v>
      </c>
      <c r="E12" s="193" t="s">
        <v>44</v>
      </c>
      <c r="F12" s="101">
        <v>43772.604166666664</v>
      </c>
      <c r="G12" s="101">
        <v>43772.645833333336</v>
      </c>
      <c r="H12" s="248" t="s">
        <v>45</v>
      </c>
      <c r="I12" s="127">
        <f t="shared" si="0"/>
        <v>1.0000000001164153</v>
      </c>
      <c r="J12" s="248" t="s">
        <v>367</v>
      </c>
      <c r="K12" s="230">
        <v>0</v>
      </c>
      <c r="L12" s="230">
        <v>0</v>
      </c>
      <c r="M12" s="230">
        <f>P12</f>
        <v>423</v>
      </c>
      <c r="N12" s="230">
        <v>0</v>
      </c>
      <c r="O12" s="230">
        <v>0</v>
      </c>
      <c r="P12" s="125">
        <v>423</v>
      </c>
      <c r="Q12" s="230">
        <v>0</v>
      </c>
      <c r="R12" s="230">
        <v>0</v>
      </c>
      <c r="S12" s="230">
        <v>0</v>
      </c>
      <c r="T12" s="230">
        <f>P12</f>
        <v>423</v>
      </c>
      <c r="U12" s="230">
        <v>0</v>
      </c>
      <c r="V12" s="230">
        <v>189</v>
      </c>
      <c r="W12" s="230"/>
      <c r="X12" s="183" t="s">
        <v>373</v>
      </c>
      <c r="Y12" s="183" t="s">
        <v>372</v>
      </c>
      <c r="Z12" s="183" t="s">
        <v>319</v>
      </c>
      <c r="AA12" s="183">
        <v>1</v>
      </c>
    </row>
    <row r="13" spans="1:29" s="192" customFormat="1" ht="15" customHeight="1">
      <c r="A13" s="247">
        <v>123</v>
      </c>
      <c r="B13" s="238" t="s">
        <v>56</v>
      </c>
      <c r="C13" s="238" t="s">
        <v>42</v>
      </c>
      <c r="D13" s="252" t="s">
        <v>374</v>
      </c>
      <c r="E13" s="193" t="s">
        <v>51</v>
      </c>
      <c r="F13" s="101">
        <v>43773.520833333336</v>
      </c>
      <c r="G13" s="101">
        <v>43773.625</v>
      </c>
      <c r="H13" s="248" t="s">
        <v>45</v>
      </c>
      <c r="I13" s="127">
        <f t="shared" si="0"/>
        <v>2.4999999999417923</v>
      </c>
      <c r="J13" s="253" t="s">
        <v>375</v>
      </c>
      <c r="K13" s="230">
        <v>0</v>
      </c>
      <c r="L13" s="230">
        <v>0</v>
      </c>
      <c r="M13" s="230">
        <f t="shared" ref="M13:M23" si="1">P13</f>
        <v>45</v>
      </c>
      <c r="N13" s="230">
        <v>0</v>
      </c>
      <c r="O13" s="230">
        <v>0</v>
      </c>
      <c r="P13" s="125">
        <v>45</v>
      </c>
      <c r="Q13" s="230">
        <v>0</v>
      </c>
      <c r="R13" s="230">
        <v>0</v>
      </c>
      <c r="S13" s="230">
        <v>0</v>
      </c>
      <c r="T13" s="230">
        <f t="shared" ref="T13:T23" si="2">P13</f>
        <v>45</v>
      </c>
      <c r="U13" s="230">
        <v>0</v>
      </c>
      <c r="V13" s="230">
        <f t="shared" ref="V13:V19" si="3">0.22*T13</f>
        <v>9.9</v>
      </c>
      <c r="W13" s="230"/>
      <c r="X13" s="183" t="s">
        <v>376</v>
      </c>
      <c r="Y13" s="183" t="s">
        <v>75</v>
      </c>
      <c r="Z13" s="183" t="s">
        <v>377</v>
      </c>
      <c r="AA13" s="183">
        <v>1</v>
      </c>
    </row>
    <row r="14" spans="1:29" s="192" customFormat="1" ht="15" customHeight="1">
      <c r="A14" s="247">
        <v>124</v>
      </c>
      <c r="B14" s="238" t="s">
        <v>56</v>
      </c>
      <c r="C14" s="238" t="s">
        <v>42</v>
      </c>
      <c r="D14" s="125" t="s">
        <v>288</v>
      </c>
      <c r="E14" s="193" t="s">
        <v>44</v>
      </c>
      <c r="F14" s="101">
        <v>43774.256944444445</v>
      </c>
      <c r="G14" s="101">
        <v>43774.708333333336</v>
      </c>
      <c r="H14" s="248" t="s">
        <v>45</v>
      </c>
      <c r="I14" s="127">
        <f t="shared" si="0"/>
        <v>10.833333333372138</v>
      </c>
      <c r="J14" s="248" t="s">
        <v>367</v>
      </c>
      <c r="K14" s="230">
        <v>0</v>
      </c>
      <c r="L14" s="230">
        <v>0</v>
      </c>
      <c r="M14" s="230">
        <f t="shared" si="1"/>
        <v>1</v>
      </c>
      <c r="N14" s="230">
        <v>0</v>
      </c>
      <c r="O14" s="230">
        <v>0</v>
      </c>
      <c r="P14" s="125">
        <v>1</v>
      </c>
      <c r="Q14" s="230">
        <v>0</v>
      </c>
      <c r="R14" s="230">
        <v>0</v>
      </c>
      <c r="S14" s="230">
        <v>0</v>
      </c>
      <c r="T14" s="230">
        <f t="shared" si="2"/>
        <v>1</v>
      </c>
      <c r="U14" s="230">
        <v>0</v>
      </c>
      <c r="V14" s="230">
        <f t="shared" si="3"/>
        <v>0.22</v>
      </c>
      <c r="W14" s="230"/>
      <c r="X14" s="199" t="s">
        <v>378</v>
      </c>
      <c r="Y14" s="199" t="s">
        <v>87</v>
      </c>
      <c r="Z14" s="199" t="s">
        <v>379</v>
      </c>
      <c r="AA14" s="183">
        <v>0</v>
      </c>
    </row>
    <row r="15" spans="1:29" s="251" customFormat="1" ht="16.5" customHeight="1">
      <c r="A15" s="247">
        <v>125</v>
      </c>
      <c r="B15" s="238" t="s">
        <v>56</v>
      </c>
      <c r="C15" s="238" t="s">
        <v>42</v>
      </c>
      <c r="D15" s="254" t="s">
        <v>363</v>
      </c>
      <c r="E15" s="255" t="s">
        <v>44</v>
      </c>
      <c r="F15" s="101">
        <v>43774.541666666664</v>
      </c>
      <c r="G15" s="101">
        <v>43774.625</v>
      </c>
      <c r="H15" s="254" t="s">
        <v>98</v>
      </c>
      <c r="I15" s="127">
        <f t="shared" si="0"/>
        <v>2.0000000000582077</v>
      </c>
      <c r="J15" s="254" t="s">
        <v>364</v>
      </c>
      <c r="K15" s="230">
        <v>0</v>
      </c>
      <c r="L15" s="230">
        <v>0</v>
      </c>
      <c r="M15" s="230">
        <f t="shared" si="1"/>
        <v>112</v>
      </c>
      <c r="N15" s="230">
        <v>0</v>
      </c>
      <c r="O15" s="230">
        <v>0</v>
      </c>
      <c r="P15" s="256">
        <v>112</v>
      </c>
      <c r="Q15" s="230">
        <v>0</v>
      </c>
      <c r="R15" s="230">
        <v>0</v>
      </c>
      <c r="S15" s="230">
        <v>0</v>
      </c>
      <c r="T15" s="230">
        <f t="shared" si="2"/>
        <v>112</v>
      </c>
      <c r="U15" s="230">
        <v>0</v>
      </c>
      <c r="V15" s="230">
        <f t="shared" si="3"/>
        <v>24.64</v>
      </c>
      <c r="W15" s="230"/>
      <c r="X15" s="230"/>
      <c r="Y15" s="230"/>
      <c r="Z15" s="230"/>
      <c r="AA15" s="193">
        <v>1</v>
      </c>
    </row>
    <row r="16" spans="1:29" s="251" customFormat="1" ht="15">
      <c r="A16" s="247">
        <v>126</v>
      </c>
      <c r="B16" s="238" t="s">
        <v>56</v>
      </c>
      <c r="C16" s="238" t="s">
        <v>42</v>
      </c>
      <c r="D16" s="254" t="s">
        <v>380</v>
      </c>
      <c r="E16" s="255" t="s">
        <v>44</v>
      </c>
      <c r="F16" s="101">
        <v>43776.3125</v>
      </c>
      <c r="G16" s="101">
        <v>43776.645833333336</v>
      </c>
      <c r="H16" s="254" t="s">
        <v>98</v>
      </c>
      <c r="I16" s="127">
        <f t="shared" si="0"/>
        <v>8.0000000000582077</v>
      </c>
      <c r="J16" s="254" t="s">
        <v>381</v>
      </c>
      <c r="K16" s="230">
        <v>0</v>
      </c>
      <c r="L16" s="230">
        <v>0</v>
      </c>
      <c r="M16" s="230">
        <f t="shared" si="1"/>
        <v>1</v>
      </c>
      <c r="N16" s="230">
        <v>0</v>
      </c>
      <c r="O16" s="230">
        <v>0</v>
      </c>
      <c r="P16" s="230">
        <v>1</v>
      </c>
      <c r="Q16" s="230">
        <v>0</v>
      </c>
      <c r="R16" s="230">
        <v>0</v>
      </c>
      <c r="S16" s="230">
        <v>0</v>
      </c>
      <c r="T16" s="230">
        <f t="shared" si="2"/>
        <v>1</v>
      </c>
      <c r="U16" s="230">
        <v>0</v>
      </c>
      <c r="V16" s="230">
        <f t="shared" si="3"/>
        <v>0.22</v>
      </c>
      <c r="W16" s="230"/>
      <c r="X16" s="230"/>
      <c r="Y16" s="230"/>
      <c r="Z16" s="230"/>
      <c r="AA16" s="193">
        <v>1</v>
      </c>
    </row>
    <row r="17" spans="1:27" s="192" customFormat="1" ht="15">
      <c r="A17" s="247">
        <v>127</v>
      </c>
      <c r="B17" s="238" t="s">
        <v>56</v>
      </c>
      <c r="C17" s="238" t="s">
        <v>42</v>
      </c>
      <c r="D17" s="254" t="s">
        <v>363</v>
      </c>
      <c r="E17" s="255" t="s">
        <v>44</v>
      </c>
      <c r="F17" s="101">
        <v>43781.416666666664</v>
      </c>
      <c r="G17" s="101">
        <v>43781.625</v>
      </c>
      <c r="H17" s="254" t="s">
        <v>98</v>
      </c>
      <c r="I17" s="127">
        <f t="shared" si="0"/>
        <v>5.0000000000582077</v>
      </c>
      <c r="J17" s="254" t="s">
        <v>364</v>
      </c>
      <c r="K17" s="230">
        <v>0</v>
      </c>
      <c r="L17" s="230">
        <v>0</v>
      </c>
      <c r="M17" s="230">
        <f t="shared" si="1"/>
        <v>112</v>
      </c>
      <c r="N17" s="230">
        <v>0</v>
      </c>
      <c r="O17" s="230">
        <v>0</v>
      </c>
      <c r="P17" s="257">
        <v>112</v>
      </c>
      <c r="Q17" s="230">
        <v>0</v>
      </c>
      <c r="R17" s="230">
        <v>0</v>
      </c>
      <c r="S17" s="230">
        <v>0</v>
      </c>
      <c r="T17" s="230">
        <f t="shared" si="2"/>
        <v>112</v>
      </c>
      <c r="U17" s="230">
        <v>0</v>
      </c>
      <c r="V17" s="230">
        <f t="shared" si="3"/>
        <v>24.64</v>
      </c>
      <c r="W17" s="230"/>
      <c r="X17" s="258"/>
      <c r="Y17" s="258"/>
      <c r="Z17" s="258"/>
      <c r="AA17" s="193">
        <v>1</v>
      </c>
    </row>
    <row r="18" spans="1:27" s="192" customFormat="1" ht="15">
      <c r="A18" s="247">
        <v>128</v>
      </c>
      <c r="B18" s="238" t="s">
        <v>56</v>
      </c>
      <c r="C18" s="238" t="s">
        <v>42</v>
      </c>
      <c r="D18" s="254" t="s">
        <v>382</v>
      </c>
      <c r="E18" s="255" t="s">
        <v>51</v>
      </c>
      <c r="F18" s="101">
        <v>43784.416666666664</v>
      </c>
      <c r="G18" s="101">
        <v>43784.458333333336</v>
      </c>
      <c r="H18" s="254" t="s">
        <v>98</v>
      </c>
      <c r="I18" s="127">
        <f t="shared" si="0"/>
        <v>1.0000000001164153</v>
      </c>
      <c r="J18" s="254" t="s">
        <v>383</v>
      </c>
      <c r="K18" s="230">
        <v>0</v>
      </c>
      <c r="L18" s="230">
        <v>0</v>
      </c>
      <c r="M18" s="230">
        <f t="shared" si="1"/>
        <v>48</v>
      </c>
      <c r="N18" s="230">
        <v>0</v>
      </c>
      <c r="O18" s="230">
        <v>0</v>
      </c>
      <c r="P18" s="204">
        <v>48</v>
      </c>
      <c r="Q18" s="230">
        <v>0</v>
      </c>
      <c r="R18" s="230">
        <v>0</v>
      </c>
      <c r="S18" s="230">
        <v>0</v>
      </c>
      <c r="T18" s="230">
        <f t="shared" si="2"/>
        <v>48</v>
      </c>
      <c r="U18" s="230">
        <v>0</v>
      </c>
      <c r="V18" s="230">
        <f t="shared" si="3"/>
        <v>10.56</v>
      </c>
      <c r="W18" s="230"/>
      <c r="X18" s="258"/>
      <c r="Y18" s="258"/>
      <c r="Z18" s="258"/>
      <c r="AA18" s="193">
        <v>1</v>
      </c>
    </row>
    <row r="19" spans="1:27" s="192" customFormat="1">
      <c r="A19" s="247">
        <v>129</v>
      </c>
      <c r="B19" s="238" t="s">
        <v>96</v>
      </c>
      <c r="C19" s="238" t="s">
        <v>42</v>
      </c>
      <c r="D19" s="208" t="s">
        <v>384</v>
      </c>
      <c r="E19" s="255" t="s">
        <v>51</v>
      </c>
      <c r="F19" s="101">
        <v>43787.479166666664</v>
      </c>
      <c r="G19" s="101">
        <v>43787.583333333336</v>
      </c>
      <c r="H19" s="254" t="s">
        <v>98</v>
      </c>
      <c r="I19" s="127">
        <f t="shared" si="0"/>
        <v>2.5000000001164153</v>
      </c>
      <c r="J19" s="254" t="s">
        <v>385</v>
      </c>
      <c r="K19" s="230">
        <v>0</v>
      </c>
      <c r="L19" s="230">
        <v>0</v>
      </c>
      <c r="M19" s="230">
        <f t="shared" si="1"/>
        <v>5</v>
      </c>
      <c r="N19" s="230">
        <v>0</v>
      </c>
      <c r="O19" s="230">
        <v>0</v>
      </c>
      <c r="P19" s="204">
        <v>5</v>
      </c>
      <c r="Q19" s="230">
        <v>0</v>
      </c>
      <c r="R19" s="230">
        <v>0</v>
      </c>
      <c r="S19" s="230">
        <v>0</v>
      </c>
      <c r="T19" s="230">
        <f t="shared" si="2"/>
        <v>5</v>
      </c>
      <c r="U19" s="230">
        <v>0</v>
      </c>
      <c r="V19" s="230">
        <f t="shared" si="3"/>
        <v>1.1000000000000001</v>
      </c>
      <c r="W19" s="230"/>
      <c r="X19" s="258"/>
      <c r="Y19" s="258"/>
      <c r="Z19" s="258"/>
      <c r="AA19" s="193">
        <v>1</v>
      </c>
    </row>
    <row r="20" spans="1:27" s="192" customFormat="1">
      <c r="A20" s="247">
        <v>130</v>
      </c>
      <c r="B20" s="238" t="s">
        <v>56</v>
      </c>
      <c r="C20" s="238" t="s">
        <v>42</v>
      </c>
      <c r="D20" s="208" t="s">
        <v>386</v>
      </c>
      <c r="E20" s="255" t="s">
        <v>51</v>
      </c>
      <c r="F20" s="101">
        <v>43788.395833333336</v>
      </c>
      <c r="G20" s="101">
        <v>43788.611111111109</v>
      </c>
      <c r="H20" s="254" t="s">
        <v>98</v>
      </c>
      <c r="I20" s="127">
        <f t="shared" si="0"/>
        <v>5.1666666665696539</v>
      </c>
      <c r="J20" s="254" t="s">
        <v>387</v>
      </c>
      <c r="K20" s="230">
        <v>0</v>
      </c>
      <c r="L20" s="230">
        <v>0</v>
      </c>
      <c r="M20" s="230">
        <f t="shared" si="1"/>
        <v>72</v>
      </c>
      <c r="N20" s="230">
        <v>0</v>
      </c>
      <c r="O20" s="230">
        <v>0</v>
      </c>
      <c r="P20" s="204">
        <v>72</v>
      </c>
      <c r="Q20" s="230">
        <v>0</v>
      </c>
      <c r="R20" s="230">
        <v>0</v>
      </c>
      <c r="S20" s="230">
        <v>0</v>
      </c>
      <c r="T20" s="230">
        <f t="shared" si="2"/>
        <v>72</v>
      </c>
      <c r="U20" s="230">
        <v>0</v>
      </c>
      <c r="V20" s="230">
        <f>0.22*T20+89</f>
        <v>104.84</v>
      </c>
      <c r="W20" s="230"/>
      <c r="X20" s="258"/>
      <c r="Y20" s="258"/>
      <c r="Z20" s="258"/>
      <c r="AA20" s="193">
        <v>1</v>
      </c>
    </row>
    <row r="21" spans="1:27" s="192" customFormat="1">
      <c r="A21" s="247">
        <v>131</v>
      </c>
      <c r="B21" s="238" t="s">
        <v>96</v>
      </c>
      <c r="C21" s="238" t="s">
        <v>42</v>
      </c>
      <c r="D21" s="208" t="s">
        <v>386</v>
      </c>
      <c r="E21" s="255" t="s">
        <v>51</v>
      </c>
      <c r="F21" s="101">
        <v>43794.385416666664</v>
      </c>
      <c r="G21" s="101">
        <v>43794.4375</v>
      </c>
      <c r="H21" s="254" t="s">
        <v>98</v>
      </c>
      <c r="I21" s="127">
        <f t="shared" si="0"/>
        <v>1.2500000000582077</v>
      </c>
      <c r="J21" s="254" t="s">
        <v>387</v>
      </c>
      <c r="K21" s="230">
        <v>0</v>
      </c>
      <c r="L21" s="230">
        <v>0</v>
      </c>
      <c r="M21" s="230">
        <f t="shared" si="1"/>
        <v>72</v>
      </c>
      <c r="N21" s="230">
        <v>0</v>
      </c>
      <c r="O21" s="230">
        <v>0</v>
      </c>
      <c r="P21" s="204">
        <v>72</v>
      </c>
      <c r="Q21" s="230">
        <v>0</v>
      </c>
      <c r="R21" s="230">
        <v>0</v>
      </c>
      <c r="S21" s="230">
        <v>0</v>
      </c>
      <c r="T21" s="230">
        <f t="shared" si="2"/>
        <v>72</v>
      </c>
      <c r="U21" s="230">
        <v>0</v>
      </c>
      <c r="V21" s="230">
        <f t="shared" ref="V21:V23" si="4">0.22*T21</f>
        <v>15.84</v>
      </c>
      <c r="W21" s="230"/>
      <c r="X21" s="258"/>
      <c r="Y21" s="258"/>
      <c r="Z21" s="258"/>
      <c r="AA21" s="193">
        <v>1</v>
      </c>
    </row>
    <row r="22" spans="1:27" s="192" customFormat="1">
      <c r="A22" s="247">
        <v>132</v>
      </c>
      <c r="B22" s="238" t="s">
        <v>56</v>
      </c>
      <c r="C22" s="238" t="s">
        <v>42</v>
      </c>
      <c r="D22" s="208" t="s">
        <v>384</v>
      </c>
      <c r="E22" s="255" t="s">
        <v>51</v>
      </c>
      <c r="F22" s="101">
        <v>43795.447916666664</v>
      </c>
      <c r="G22" s="101">
        <v>43795.583333333336</v>
      </c>
      <c r="H22" s="254" t="s">
        <v>98</v>
      </c>
      <c r="I22" s="127">
        <f t="shared" si="0"/>
        <v>3.2500000001164153</v>
      </c>
      <c r="J22" s="254" t="s">
        <v>385</v>
      </c>
      <c r="K22" s="230">
        <v>0</v>
      </c>
      <c r="L22" s="230">
        <v>0</v>
      </c>
      <c r="M22" s="230">
        <f t="shared" si="1"/>
        <v>5</v>
      </c>
      <c r="N22" s="230">
        <v>0</v>
      </c>
      <c r="O22" s="230">
        <v>0</v>
      </c>
      <c r="P22" s="204">
        <v>5</v>
      </c>
      <c r="Q22" s="230">
        <v>0</v>
      </c>
      <c r="R22" s="230">
        <v>0</v>
      </c>
      <c r="S22" s="230">
        <v>0</v>
      </c>
      <c r="T22" s="230">
        <f t="shared" si="2"/>
        <v>5</v>
      </c>
      <c r="U22" s="230">
        <v>0</v>
      </c>
      <c r="V22" s="230">
        <f t="shared" si="4"/>
        <v>1.1000000000000001</v>
      </c>
      <c r="W22" s="230"/>
      <c r="X22" s="258"/>
      <c r="Y22" s="258"/>
      <c r="Z22" s="258"/>
      <c r="AA22" s="193">
        <v>1</v>
      </c>
    </row>
    <row r="23" spans="1:27" s="192" customFormat="1">
      <c r="A23" s="247">
        <v>133</v>
      </c>
      <c r="B23" s="238" t="s">
        <v>96</v>
      </c>
      <c r="C23" s="238" t="s">
        <v>42</v>
      </c>
      <c r="D23" s="208" t="s">
        <v>386</v>
      </c>
      <c r="E23" s="255" t="s">
        <v>51</v>
      </c>
      <c r="F23" s="101">
        <v>43796.458333333336</v>
      </c>
      <c r="G23" s="101">
        <v>43796.474305555559</v>
      </c>
      <c r="H23" s="254" t="s">
        <v>98</v>
      </c>
      <c r="I23" s="127">
        <f t="shared" si="0"/>
        <v>0.38333333336049691</v>
      </c>
      <c r="J23" s="254" t="s">
        <v>387</v>
      </c>
      <c r="K23" s="230">
        <v>0</v>
      </c>
      <c r="L23" s="230">
        <v>0</v>
      </c>
      <c r="M23" s="230">
        <f t="shared" si="1"/>
        <v>72</v>
      </c>
      <c r="N23" s="230">
        <v>0</v>
      </c>
      <c r="O23" s="230">
        <v>0</v>
      </c>
      <c r="P23" s="204">
        <v>72</v>
      </c>
      <c r="Q23" s="230">
        <v>0</v>
      </c>
      <c r="R23" s="230">
        <v>0</v>
      </c>
      <c r="S23" s="230">
        <v>0</v>
      </c>
      <c r="T23" s="230">
        <f t="shared" si="2"/>
        <v>72</v>
      </c>
      <c r="U23" s="230">
        <v>0</v>
      </c>
      <c r="V23" s="230">
        <f t="shared" si="4"/>
        <v>15.84</v>
      </c>
      <c r="W23" s="230"/>
      <c r="X23" s="258"/>
      <c r="Y23" s="258"/>
      <c r="Z23" s="258"/>
      <c r="AA23" s="193">
        <v>1</v>
      </c>
    </row>
  </sheetData>
  <sheetProtection formatCells="0" formatColumns="0" formatRows="0" insertColumns="0" insertRows="0" insertHyperlinks="0" deleteColumns="0" deleteRows="0" sort="0" autoFilter="0" pivotTables="0"/>
  <mergeCells count="29">
    <mergeCell ref="A1:Q1"/>
    <mergeCell ref="A3:V3"/>
    <mergeCell ref="A4:V4"/>
    <mergeCell ref="A6:I6"/>
    <mergeCell ref="J6:V6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Z8:Z9"/>
    <mergeCell ref="M7:U7"/>
    <mergeCell ref="V7:V9"/>
    <mergeCell ref="M8:M9"/>
    <mergeCell ref="N8:P8"/>
    <mergeCell ref="Q8:T8"/>
    <mergeCell ref="U8:U9"/>
    <mergeCell ref="X6:Z7"/>
  </mergeCells>
  <pageMargins left="0.15" right="0.15" top="0.6" bottom="0.02" header="0.3" footer="0.3"/>
  <pageSetup paperSize="9" scale="40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4"/>
  <sheetViews>
    <sheetView topLeftCell="A10" workbookViewId="0">
      <selection activeCell="D28" sqref="D28"/>
    </sheetView>
  </sheetViews>
  <sheetFormatPr defaultColWidth="9.140625" defaultRowHeight="16.5"/>
  <cols>
    <col min="1" max="1" width="9.140625" style="2"/>
    <col min="2" max="2" width="18.28515625" style="2" customWidth="1"/>
    <col min="3" max="3" width="9.140625" style="2"/>
    <col min="4" max="4" width="39.140625" style="2" customWidth="1"/>
    <col min="5" max="5" width="9.140625" style="2"/>
    <col min="6" max="6" width="18.28515625" style="2" customWidth="1"/>
    <col min="7" max="7" width="16.140625" style="2" customWidth="1"/>
    <col min="8" max="8" width="9.140625" style="2"/>
    <col min="9" max="9" width="10.85546875" style="2" bestFit="1" customWidth="1"/>
    <col min="10" max="11" width="9.140625" style="28"/>
    <col min="12" max="12" width="15.5703125" style="28" customWidth="1"/>
    <col min="13" max="25" width="9.140625" style="28"/>
    <col min="26" max="26" width="23" style="28" customWidth="1"/>
    <col min="27" max="16384" width="9.140625" style="28"/>
  </cols>
  <sheetData>
    <row r="1" spans="1:30">
      <c r="A1" s="315"/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</row>
    <row r="2" spans="1:30">
      <c r="A2" s="28" t="s">
        <v>0</v>
      </c>
      <c r="B2" s="28"/>
      <c r="C2" s="28"/>
      <c r="D2" s="28"/>
      <c r="E2" s="28"/>
      <c r="F2" s="28"/>
      <c r="G2" s="28"/>
      <c r="H2" s="28"/>
      <c r="I2" s="28"/>
      <c r="Q2" s="92" t="s">
        <v>269</v>
      </c>
      <c r="R2" s="2" t="s">
        <v>2</v>
      </c>
      <c r="S2" s="29">
        <v>2019</v>
      </c>
      <c r="T2" s="28" t="s">
        <v>3</v>
      </c>
      <c r="Y2" s="5"/>
      <c r="Z2" s="5"/>
      <c r="AA2" s="5"/>
      <c r="AB2" s="5"/>
      <c r="AC2" s="5"/>
    </row>
    <row r="3" spans="1:30" ht="15">
      <c r="A3" s="316" t="s">
        <v>270</v>
      </c>
      <c r="B3" s="316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6"/>
      <c r="Q3" s="316"/>
      <c r="R3" s="316"/>
      <c r="S3" s="316"/>
      <c r="T3" s="316"/>
      <c r="U3" s="316"/>
      <c r="V3" s="316"/>
      <c r="Y3" s="5"/>
      <c r="Z3" s="5"/>
      <c r="AA3" s="5"/>
      <c r="AB3" s="5"/>
      <c r="AC3" s="5"/>
    </row>
    <row r="4" spans="1:30" ht="15">
      <c r="A4" s="266" t="s">
        <v>5</v>
      </c>
      <c r="B4" s="317"/>
      <c r="C4" s="317"/>
      <c r="D4" s="317"/>
      <c r="E4" s="317"/>
      <c r="F4" s="317"/>
      <c r="G4" s="317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7"/>
      <c r="W4" s="6"/>
      <c r="X4" s="6"/>
      <c r="Y4" s="6"/>
      <c r="Z4" s="6"/>
      <c r="AA4" s="6"/>
      <c r="AB4" s="6"/>
      <c r="AC4" s="6"/>
    </row>
    <row r="5" spans="1:30" s="2" customFormat="1" ht="27.75" customHeight="1" thickBot="1">
      <c r="A5" s="7"/>
      <c r="B5" s="7"/>
      <c r="C5" s="7"/>
      <c r="D5" s="7"/>
      <c r="E5" s="7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28"/>
      <c r="V5" s="28"/>
      <c r="W5" s="28"/>
      <c r="X5" s="28"/>
      <c r="Y5" s="28"/>
      <c r="Z5" s="28"/>
      <c r="AA5" s="28"/>
      <c r="AB5" s="28"/>
      <c r="AC5" s="28"/>
    </row>
    <row r="6" spans="1:30" ht="32.25" customHeight="1" thickBot="1">
      <c r="A6" s="312" t="s">
        <v>6</v>
      </c>
      <c r="B6" s="313"/>
      <c r="C6" s="313"/>
      <c r="D6" s="313"/>
      <c r="E6" s="313"/>
      <c r="F6" s="313"/>
      <c r="G6" s="313"/>
      <c r="H6" s="313"/>
      <c r="I6" s="314"/>
      <c r="J6" s="318" t="s">
        <v>7</v>
      </c>
      <c r="K6" s="302" t="s">
        <v>8</v>
      </c>
      <c r="L6" s="313" t="s">
        <v>9</v>
      </c>
      <c r="M6" s="313"/>
      <c r="N6" s="313"/>
      <c r="O6" s="313"/>
      <c r="P6" s="313"/>
      <c r="Q6" s="313"/>
      <c r="R6" s="313"/>
      <c r="S6" s="313"/>
      <c r="T6" s="313"/>
      <c r="U6" s="313"/>
      <c r="V6" s="313"/>
      <c r="W6" s="313"/>
      <c r="X6" s="314"/>
      <c r="Y6" s="302" t="s">
        <v>10</v>
      </c>
      <c r="Z6" s="304" t="s">
        <v>11</v>
      </c>
      <c r="AA6" s="305"/>
      <c r="AB6" s="306"/>
      <c r="AC6" s="310" t="s">
        <v>12</v>
      </c>
    </row>
    <row r="7" spans="1:30" ht="171.75" customHeight="1" thickBot="1">
      <c r="A7" s="302" t="s">
        <v>13</v>
      </c>
      <c r="B7" s="302" t="s">
        <v>14</v>
      </c>
      <c r="C7" s="302" t="s">
        <v>15</v>
      </c>
      <c r="D7" s="302" t="s">
        <v>16</v>
      </c>
      <c r="E7" s="302" t="s">
        <v>17</v>
      </c>
      <c r="F7" s="302" t="s">
        <v>271</v>
      </c>
      <c r="G7" s="302" t="s">
        <v>19</v>
      </c>
      <c r="H7" s="302" t="s">
        <v>20</v>
      </c>
      <c r="I7" s="302" t="s">
        <v>21</v>
      </c>
      <c r="J7" s="319"/>
      <c r="K7" s="303"/>
      <c r="L7" s="310" t="s">
        <v>22</v>
      </c>
      <c r="M7" s="302" t="s">
        <v>23</v>
      </c>
      <c r="N7" s="302" t="s">
        <v>24</v>
      </c>
      <c r="O7" s="312" t="s">
        <v>25</v>
      </c>
      <c r="P7" s="313"/>
      <c r="Q7" s="313"/>
      <c r="R7" s="313"/>
      <c r="S7" s="313"/>
      <c r="T7" s="313"/>
      <c r="U7" s="313"/>
      <c r="V7" s="313"/>
      <c r="W7" s="314"/>
      <c r="X7" s="302" t="s">
        <v>26</v>
      </c>
      <c r="Y7" s="303"/>
      <c r="Z7" s="307"/>
      <c r="AA7" s="308"/>
      <c r="AB7" s="309"/>
      <c r="AC7" s="311"/>
    </row>
    <row r="8" spans="1:30" ht="63.75" customHeight="1" thickBot="1">
      <c r="A8" s="303"/>
      <c r="B8" s="303"/>
      <c r="C8" s="303"/>
      <c r="D8" s="303"/>
      <c r="E8" s="303"/>
      <c r="F8" s="303"/>
      <c r="G8" s="303"/>
      <c r="H8" s="303"/>
      <c r="I8" s="303"/>
      <c r="J8" s="319"/>
      <c r="K8" s="303"/>
      <c r="L8" s="311"/>
      <c r="M8" s="303"/>
      <c r="N8" s="303"/>
      <c r="O8" s="302" t="s">
        <v>27</v>
      </c>
      <c r="P8" s="312" t="s">
        <v>28</v>
      </c>
      <c r="Q8" s="313"/>
      <c r="R8" s="314"/>
      <c r="S8" s="312" t="s">
        <v>29</v>
      </c>
      <c r="T8" s="313"/>
      <c r="U8" s="313"/>
      <c r="V8" s="314"/>
      <c r="W8" s="302" t="s">
        <v>30</v>
      </c>
      <c r="X8" s="303"/>
      <c r="Y8" s="303"/>
      <c r="Z8" s="302" t="s">
        <v>31</v>
      </c>
      <c r="AA8" s="302" t="s">
        <v>32</v>
      </c>
      <c r="AB8" s="302" t="s">
        <v>33</v>
      </c>
      <c r="AC8" s="311"/>
    </row>
    <row r="9" spans="1:30" ht="71.25" customHeight="1" thickBot="1">
      <c r="A9" s="303"/>
      <c r="B9" s="303"/>
      <c r="C9" s="303"/>
      <c r="D9" s="303"/>
      <c r="E9" s="303"/>
      <c r="F9" s="303"/>
      <c r="G9" s="303"/>
      <c r="H9" s="303"/>
      <c r="I9" s="303"/>
      <c r="J9" s="319"/>
      <c r="K9" s="303"/>
      <c r="L9" s="311"/>
      <c r="M9" s="303"/>
      <c r="N9" s="303"/>
      <c r="O9" s="303"/>
      <c r="P9" s="11" t="s">
        <v>34</v>
      </c>
      <c r="Q9" s="11" t="s">
        <v>35</v>
      </c>
      <c r="R9" s="11" t="s">
        <v>36</v>
      </c>
      <c r="S9" s="11" t="s">
        <v>37</v>
      </c>
      <c r="T9" s="11" t="s">
        <v>38</v>
      </c>
      <c r="U9" s="11" t="s">
        <v>39</v>
      </c>
      <c r="V9" s="11" t="s">
        <v>40</v>
      </c>
      <c r="W9" s="303"/>
      <c r="X9" s="303"/>
      <c r="Y9" s="303"/>
      <c r="Z9" s="303"/>
      <c r="AA9" s="303"/>
      <c r="AB9" s="303"/>
      <c r="AC9" s="311"/>
      <c r="AD9" s="93">
        <v>4.1666666666666664E-2</v>
      </c>
    </row>
    <row r="10" spans="1:30" ht="17.25" customHeight="1" thickBot="1">
      <c r="A10" s="94">
        <v>1</v>
      </c>
      <c r="B10" s="94">
        <v>2</v>
      </c>
      <c r="C10" s="94">
        <v>3</v>
      </c>
      <c r="D10" s="94">
        <v>4</v>
      </c>
      <c r="E10" s="94">
        <v>5</v>
      </c>
      <c r="F10" s="94">
        <v>6</v>
      </c>
      <c r="G10" s="94">
        <v>7</v>
      </c>
      <c r="H10" s="94">
        <v>8</v>
      </c>
      <c r="I10" s="94">
        <v>9</v>
      </c>
      <c r="J10" s="94">
        <v>10</v>
      </c>
      <c r="K10" s="94">
        <v>11</v>
      </c>
      <c r="L10" s="94">
        <v>12</v>
      </c>
      <c r="M10" s="94">
        <v>13</v>
      </c>
      <c r="N10" s="94">
        <v>14</v>
      </c>
      <c r="O10" s="94">
        <v>15</v>
      </c>
      <c r="P10" s="94">
        <v>16</v>
      </c>
      <c r="Q10" s="94">
        <v>17</v>
      </c>
      <c r="R10" s="94">
        <v>18</v>
      </c>
      <c r="S10" s="94">
        <v>19</v>
      </c>
      <c r="T10" s="94">
        <v>20</v>
      </c>
      <c r="U10" s="94">
        <v>21</v>
      </c>
      <c r="V10" s="94">
        <v>22</v>
      </c>
      <c r="W10" s="94">
        <v>23</v>
      </c>
      <c r="X10" s="94">
        <v>24</v>
      </c>
      <c r="Y10" s="94">
        <v>25</v>
      </c>
      <c r="Z10" s="94">
        <v>26</v>
      </c>
      <c r="AA10" s="110">
        <v>27</v>
      </c>
      <c r="AB10" s="110">
        <v>28</v>
      </c>
      <c r="AC10" s="94">
        <v>29</v>
      </c>
    </row>
    <row r="11" spans="1:30" ht="16.5" customHeight="1">
      <c r="A11" s="95">
        <v>1</v>
      </c>
      <c r="B11" s="105" t="s">
        <v>96</v>
      </c>
      <c r="C11" s="99" t="s">
        <v>42</v>
      </c>
      <c r="D11" s="100" t="s">
        <v>273</v>
      </c>
      <c r="E11" s="99" t="s">
        <v>44</v>
      </c>
      <c r="F11" s="101">
        <v>43711.441666666666</v>
      </c>
      <c r="G11" s="101">
        <v>43712.414583333331</v>
      </c>
      <c r="H11" s="100" t="s">
        <v>45</v>
      </c>
      <c r="I11" s="102">
        <f>(G11-F11)/$AD$9</f>
        <v>23.349999999976717</v>
      </c>
      <c r="J11" s="95">
        <v>2</v>
      </c>
      <c r="K11" s="95">
        <v>2</v>
      </c>
      <c r="L11" s="95" t="s">
        <v>277</v>
      </c>
      <c r="M11" s="95">
        <v>0</v>
      </c>
      <c r="N11" s="95">
        <v>0</v>
      </c>
      <c r="O11" s="95">
        <f>R11</f>
        <v>1</v>
      </c>
      <c r="P11" s="95">
        <v>0</v>
      </c>
      <c r="Q11" s="95">
        <v>0</v>
      </c>
      <c r="R11" s="96">
        <v>1</v>
      </c>
      <c r="S11" s="95">
        <v>0</v>
      </c>
      <c r="T11" s="95">
        <v>0</v>
      </c>
      <c r="U11" s="95">
        <v>0</v>
      </c>
      <c r="V11" s="95">
        <f>R11</f>
        <v>1</v>
      </c>
      <c r="W11" s="95">
        <v>0</v>
      </c>
      <c r="X11" s="95">
        <v>189</v>
      </c>
      <c r="Y11" s="95"/>
      <c r="Z11" s="111" t="s">
        <v>279</v>
      </c>
      <c r="AA11" s="108" t="s">
        <v>214</v>
      </c>
      <c r="AB11" s="109" t="s">
        <v>272</v>
      </c>
      <c r="AC11" s="98">
        <v>1</v>
      </c>
    </row>
    <row r="12" spans="1:30" ht="16.5" customHeight="1">
      <c r="A12" s="95">
        <v>2</v>
      </c>
      <c r="B12" s="99" t="s">
        <v>41</v>
      </c>
      <c r="C12" s="99" t="s">
        <v>42</v>
      </c>
      <c r="D12" s="100" t="s">
        <v>274</v>
      </c>
      <c r="E12" s="99" t="s">
        <v>44</v>
      </c>
      <c r="F12" s="101">
        <v>43713.416666666664</v>
      </c>
      <c r="G12" s="101">
        <v>43713.541666666664</v>
      </c>
      <c r="H12" s="100" t="s">
        <v>45</v>
      </c>
      <c r="I12" s="102">
        <f>(G12-F12)/$AD$9</f>
        <v>3</v>
      </c>
      <c r="J12" s="95">
        <v>2</v>
      </c>
      <c r="K12" s="95">
        <v>2</v>
      </c>
      <c r="L12" s="95" t="s">
        <v>278</v>
      </c>
      <c r="M12" s="95">
        <v>0</v>
      </c>
      <c r="N12" s="95">
        <v>0</v>
      </c>
      <c r="O12" s="95">
        <f>R12</f>
        <v>146</v>
      </c>
      <c r="P12" s="95">
        <v>0</v>
      </c>
      <c r="Q12" s="95">
        <v>0</v>
      </c>
      <c r="R12" s="97">
        <v>146</v>
      </c>
      <c r="S12" s="95">
        <v>0</v>
      </c>
      <c r="T12" s="95">
        <v>0</v>
      </c>
      <c r="U12" s="95">
        <v>0</v>
      </c>
      <c r="V12" s="95">
        <f t="shared" ref="V12:V14" si="0">R12</f>
        <v>146</v>
      </c>
      <c r="W12" s="95">
        <v>0</v>
      </c>
      <c r="X12" s="95">
        <f t="shared" ref="X12:X14" si="1">0.22*V12</f>
        <v>32.119999999999997</v>
      </c>
      <c r="Y12" s="95"/>
      <c r="Z12" s="111" t="s">
        <v>280</v>
      </c>
      <c r="AA12" s="106" t="s">
        <v>214</v>
      </c>
      <c r="AB12" s="106" t="s">
        <v>49</v>
      </c>
      <c r="AC12" s="98">
        <v>1</v>
      </c>
    </row>
    <row r="13" spans="1:30" ht="16.5" customHeight="1">
      <c r="A13" s="95">
        <v>3</v>
      </c>
      <c r="B13" s="99" t="s">
        <v>41</v>
      </c>
      <c r="C13" s="99" t="s">
        <v>42</v>
      </c>
      <c r="D13" s="100" t="s">
        <v>275</v>
      </c>
      <c r="E13" s="99" t="s">
        <v>44</v>
      </c>
      <c r="F13" s="101">
        <v>43719.5</v>
      </c>
      <c r="G13" s="101">
        <v>43719.583333333336</v>
      </c>
      <c r="H13" s="100" t="s">
        <v>45</v>
      </c>
      <c r="I13" s="102">
        <f>(G13-F13)/$AD$9</f>
        <v>2.0000000000582077</v>
      </c>
      <c r="J13" s="95">
        <v>2</v>
      </c>
      <c r="K13" s="95">
        <v>2</v>
      </c>
      <c r="L13" s="95" t="s">
        <v>89</v>
      </c>
      <c r="M13" s="95">
        <v>0</v>
      </c>
      <c r="N13" s="95">
        <v>0</v>
      </c>
      <c r="O13" s="95">
        <f t="shared" ref="O13:O14" si="2">R13</f>
        <v>1258</v>
      </c>
      <c r="P13" s="95">
        <v>0</v>
      </c>
      <c r="Q13" s="95">
        <v>0</v>
      </c>
      <c r="R13" s="97">
        <v>1258</v>
      </c>
      <c r="S13" s="95">
        <v>0</v>
      </c>
      <c r="T13" s="95">
        <v>0</v>
      </c>
      <c r="U13" s="95">
        <v>0</v>
      </c>
      <c r="V13" s="95">
        <f t="shared" si="0"/>
        <v>1258</v>
      </c>
      <c r="W13" s="95">
        <v>0</v>
      </c>
      <c r="X13" s="95">
        <f>0.22*V13+89</f>
        <v>365.76</v>
      </c>
      <c r="Y13" s="95"/>
      <c r="Z13" s="111" t="s">
        <v>281</v>
      </c>
      <c r="AA13" s="107" t="s">
        <v>193</v>
      </c>
      <c r="AB13" s="106" t="s">
        <v>55</v>
      </c>
      <c r="AC13" s="98">
        <v>0</v>
      </c>
    </row>
    <row r="14" spans="1:30" ht="16.5" customHeight="1">
      <c r="A14" s="95">
        <v>4</v>
      </c>
      <c r="B14" s="99" t="s">
        <v>41</v>
      </c>
      <c r="C14" s="99" t="s">
        <v>42</v>
      </c>
      <c r="D14" s="103" t="s">
        <v>276</v>
      </c>
      <c r="E14" s="99" t="s">
        <v>51</v>
      </c>
      <c r="F14" s="101">
        <v>43728.395833333336</v>
      </c>
      <c r="G14" s="101">
        <v>43728.4375</v>
      </c>
      <c r="H14" s="100" t="s">
        <v>45</v>
      </c>
      <c r="I14" s="102">
        <f>(G14-F14)/$AD$9</f>
        <v>0.99999999994179234</v>
      </c>
      <c r="J14" s="95">
        <v>2</v>
      </c>
      <c r="K14" s="95">
        <v>2</v>
      </c>
      <c r="L14" s="104" t="s">
        <v>100</v>
      </c>
      <c r="M14" s="95">
        <v>0</v>
      </c>
      <c r="N14" s="95">
        <v>0</v>
      </c>
      <c r="O14" s="95">
        <f t="shared" si="2"/>
        <v>48</v>
      </c>
      <c r="P14" s="95">
        <v>0</v>
      </c>
      <c r="Q14" s="95">
        <v>0</v>
      </c>
      <c r="R14" s="97">
        <v>48</v>
      </c>
      <c r="S14" s="95">
        <v>0</v>
      </c>
      <c r="T14" s="95">
        <v>0</v>
      </c>
      <c r="U14" s="95">
        <v>0</v>
      </c>
      <c r="V14" s="95">
        <f t="shared" si="0"/>
        <v>48</v>
      </c>
      <c r="W14" s="95">
        <v>0</v>
      </c>
      <c r="X14" s="95">
        <f t="shared" si="1"/>
        <v>10.56</v>
      </c>
      <c r="Y14" s="95"/>
      <c r="Z14" s="111" t="s">
        <v>282</v>
      </c>
      <c r="AA14" s="107" t="s">
        <v>193</v>
      </c>
      <c r="AB14" s="106" t="s">
        <v>55</v>
      </c>
      <c r="AC14" s="98">
        <v>1</v>
      </c>
    </row>
  </sheetData>
  <sheetProtection formatCells="0" formatColumns="0" formatRows="0" insertColumns="0" insertRows="0" insertHyperlinks="0" deleteColumns="0" deleteRows="0" sort="0" autoFilter="0" pivotTables="0"/>
  <mergeCells count="31">
    <mergeCell ref="X7:X9"/>
    <mergeCell ref="O8:O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P8:R8"/>
    <mergeCell ref="S8:V8"/>
    <mergeCell ref="W8:W9"/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M7:M9"/>
    <mergeCell ref="N7:N9"/>
    <mergeCell ref="O7:W7"/>
  </mergeCells>
  <pageMargins left="0.15" right="0.15" top="0.6" bottom="0.02" header="0.3" footer="0.3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7"/>
  <sheetViews>
    <sheetView topLeftCell="A10" workbookViewId="0">
      <selection activeCell="AC20" sqref="AC20"/>
    </sheetView>
  </sheetViews>
  <sheetFormatPr defaultColWidth="9.140625" defaultRowHeight="16.5"/>
  <cols>
    <col min="1" max="1" width="9.140625" style="114"/>
    <col min="2" max="2" width="18.28515625" style="114" customWidth="1"/>
    <col min="3" max="3" width="9.140625" style="114"/>
    <col min="4" max="4" width="40.5703125" style="114" customWidth="1"/>
    <col min="5" max="5" width="9.140625" style="114"/>
    <col min="6" max="6" width="18.28515625" style="114" customWidth="1"/>
    <col min="7" max="7" width="16.140625" style="114" customWidth="1"/>
    <col min="8" max="8" width="9.140625" style="114"/>
    <col min="9" max="9" width="10.85546875" style="114" bestFit="1" customWidth="1"/>
    <col min="10" max="25" width="9.140625" style="112"/>
    <col min="26" max="26" width="23" style="112" customWidth="1"/>
    <col min="27" max="16384" width="9.140625" style="112"/>
  </cols>
  <sheetData>
    <row r="1" spans="1:30">
      <c r="A1" s="298"/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</row>
    <row r="2" spans="1:30">
      <c r="A2" s="112" t="s">
        <v>0</v>
      </c>
      <c r="B2" s="112"/>
      <c r="C2" s="112"/>
      <c r="D2" s="112"/>
      <c r="E2" s="112"/>
      <c r="F2" s="112"/>
      <c r="G2" s="112"/>
      <c r="H2" s="112"/>
      <c r="I2" s="112"/>
      <c r="Q2" s="113" t="s">
        <v>283</v>
      </c>
      <c r="R2" s="114" t="s">
        <v>2</v>
      </c>
      <c r="S2" s="115">
        <v>2019</v>
      </c>
      <c r="T2" s="112" t="s">
        <v>3</v>
      </c>
      <c r="Y2" s="116"/>
      <c r="Z2" s="116"/>
      <c r="AA2" s="116"/>
      <c r="AB2" s="116"/>
      <c r="AC2" s="116"/>
    </row>
    <row r="3" spans="1:30" ht="15">
      <c r="A3" s="299" t="s">
        <v>270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Y3" s="116"/>
      <c r="Z3" s="116"/>
      <c r="AA3" s="116"/>
      <c r="AB3" s="116"/>
      <c r="AC3" s="116"/>
    </row>
    <row r="4" spans="1:30" ht="15">
      <c r="A4" s="300" t="s">
        <v>5</v>
      </c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1"/>
      <c r="W4" s="117"/>
      <c r="X4" s="117"/>
      <c r="Y4" s="117"/>
      <c r="Z4" s="117"/>
      <c r="AA4" s="117"/>
      <c r="AB4" s="117"/>
      <c r="AC4" s="117"/>
    </row>
    <row r="5" spans="1:30" s="114" customFormat="1" ht="27.75" customHeight="1" thickBot="1">
      <c r="A5" s="118"/>
      <c r="B5" s="118"/>
      <c r="C5" s="118"/>
      <c r="D5" s="118"/>
      <c r="E5" s="118"/>
      <c r="F5" s="118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2"/>
      <c r="V5" s="112"/>
      <c r="W5" s="112"/>
      <c r="X5" s="112"/>
      <c r="Y5" s="112"/>
      <c r="Z5" s="112"/>
      <c r="AA5" s="112"/>
      <c r="AB5" s="112"/>
      <c r="AC5" s="112"/>
    </row>
    <row r="6" spans="1:30" ht="32.25" customHeight="1" thickBot="1">
      <c r="A6" s="287" t="s">
        <v>6</v>
      </c>
      <c r="B6" s="288"/>
      <c r="C6" s="288"/>
      <c r="D6" s="288"/>
      <c r="E6" s="288"/>
      <c r="F6" s="288"/>
      <c r="G6" s="288"/>
      <c r="H6" s="288"/>
      <c r="I6" s="289"/>
      <c r="J6" s="320" t="s">
        <v>7</v>
      </c>
      <c r="K6" s="285" t="s">
        <v>8</v>
      </c>
      <c r="L6" s="288" t="s">
        <v>9</v>
      </c>
      <c r="M6" s="288"/>
      <c r="N6" s="288"/>
      <c r="O6" s="288"/>
      <c r="P6" s="288"/>
      <c r="Q6" s="288"/>
      <c r="R6" s="288"/>
      <c r="S6" s="288"/>
      <c r="T6" s="288"/>
      <c r="U6" s="288"/>
      <c r="V6" s="288"/>
      <c r="W6" s="288"/>
      <c r="X6" s="289"/>
      <c r="Y6" s="285" t="s">
        <v>10</v>
      </c>
      <c r="Z6" s="290" t="s">
        <v>11</v>
      </c>
      <c r="AA6" s="291"/>
      <c r="AB6" s="292"/>
      <c r="AC6" s="296" t="s">
        <v>12</v>
      </c>
    </row>
    <row r="7" spans="1:30" ht="171.75" customHeight="1" thickBot="1">
      <c r="A7" s="285" t="s">
        <v>13</v>
      </c>
      <c r="B7" s="285" t="s">
        <v>14</v>
      </c>
      <c r="C7" s="285" t="s">
        <v>15</v>
      </c>
      <c r="D7" s="285" t="s">
        <v>16</v>
      </c>
      <c r="E7" s="285" t="s">
        <v>17</v>
      </c>
      <c r="F7" s="285" t="s">
        <v>271</v>
      </c>
      <c r="G7" s="285" t="s">
        <v>19</v>
      </c>
      <c r="H7" s="285" t="s">
        <v>20</v>
      </c>
      <c r="I7" s="285" t="s">
        <v>21</v>
      </c>
      <c r="J7" s="321"/>
      <c r="K7" s="286"/>
      <c r="L7" s="296" t="s">
        <v>22</v>
      </c>
      <c r="M7" s="285" t="s">
        <v>23</v>
      </c>
      <c r="N7" s="285" t="s">
        <v>24</v>
      </c>
      <c r="O7" s="287" t="s">
        <v>25</v>
      </c>
      <c r="P7" s="288"/>
      <c r="Q7" s="288"/>
      <c r="R7" s="288"/>
      <c r="S7" s="288"/>
      <c r="T7" s="288"/>
      <c r="U7" s="288"/>
      <c r="V7" s="288"/>
      <c r="W7" s="289"/>
      <c r="X7" s="285" t="s">
        <v>26</v>
      </c>
      <c r="Y7" s="286"/>
      <c r="Z7" s="293"/>
      <c r="AA7" s="294"/>
      <c r="AB7" s="295"/>
      <c r="AC7" s="297"/>
    </row>
    <row r="8" spans="1:30" ht="63.75" customHeight="1" thickBot="1">
      <c r="A8" s="286"/>
      <c r="B8" s="286"/>
      <c r="C8" s="286"/>
      <c r="D8" s="286"/>
      <c r="E8" s="286"/>
      <c r="F8" s="286"/>
      <c r="G8" s="286"/>
      <c r="H8" s="286"/>
      <c r="I8" s="286"/>
      <c r="J8" s="321"/>
      <c r="K8" s="286"/>
      <c r="L8" s="297"/>
      <c r="M8" s="286"/>
      <c r="N8" s="286"/>
      <c r="O8" s="285" t="s">
        <v>27</v>
      </c>
      <c r="P8" s="287" t="s">
        <v>28</v>
      </c>
      <c r="Q8" s="288"/>
      <c r="R8" s="289"/>
      <c r="S8" s="287" t="s">
        <v>29</v>
      </c>
      <c r="T8" s="288"/>
      <c r="U8" s="288"/>
      <c r="V8" s="289"/>
      <c r="W8" s="285" t="s">
        <v>30</v>
      </c>
      <c r="X8" s="286"/>
      <c r="Y8" s="286"/>
      <c r="Z8" s="285" t="s">
        <v>31</v>
      </c>
      <c r="AA8" s="285" t="s">
        <v>32</v>
      </c>
      <c r="AB8" s="285" t="s">
        <v>33</v>
      </c>
      <c r="AC8" s="297"/>
    </row>
    <row r="9" spans="1:30" ht="71.25" customHeight="1" thickBot="1">
      <c r="A9" s="286"/>
      <c r="B9" s="286"/>
      <c r="C9" s="286"/>
      <c r="D9" s="286"/>
      <c r="E9" s="286"/>
      <c r="F9" s="286"/>
      <c r="G9" s="286"/>
      <c r="H9" s="286"/>
      <c r="I9" s="286"/>
      <c r="J9" s="321"/>
      <c r="K9" s="286"/>
      <c r="L9" s="297"/>
      <c r="M9" s="286"/>
      <c r="N9" s="286"/>
      <c r="O9" s="286"/>
      <c r="P9" s="120" t="s">
        <v>34</v>
      </c>
      <c r="Q9" s="120" t="s">
        <v>35</v>
      </c>
      <c r="R9" s="120" t="s">
        <v>36</v>
      </c>
      <c r="S9" s="120" t="s">
        <v>37</v>
      </c>
      <c r="T9" s="120" t="s">
        <v>38</v>
      </c>
      <c r="U9" s="120" t="s">
        <v>39</v>
      </c>
      <c r="V9" s="120" t="s">
        <v>40</v>
      </c>
      <c r="W9" s="286"/>
      <c r="X9" s="286"/>
      <c r="Y9" s="286"/>
      <c r="Z9" s="286"/>
      <c r="AA9" s="286"/>
      <c r="AB9" s="286"/>
      <c r="AC9" s="297"/>
      <c r="AD9" s="121">
        <v>4.1666666666666664E-2</v>
      </c>
    </row>
    <row r="10" spans="1:30" ht="17.25" customHeight="1" thickBot="1">
      <c r="A10" s="122">
        <v>1</v>
      </c>
      <c r="B10" s="122">
        <v>2</v>
      </c>
      <c r="C10" s="122">
        <v>3</v>
      </c>
      <c r="D10" s="122">
        <v>4</v>
      </c>
      <c r="E10" s="122">
        <v>5</v>
      </c>
      <c r="F10" s="122">
        <v>6</v>
      </c>
      <c r="G10" s="122">
        <v>7</v>
      </c>
      <c r="H10" s="122">
        <v>8</v>
      </c>
      <c r="I10" s="122">
        <v>9</v>
      </c>
      <c r="J10" s="122">
        <v>10</v>
      </c>
      <c r="K10" s="122">
        <v>11</v>
      </c>
      <c r="L10" s="122">
        <v>12</v>
      </c>
      <c r="M10" s="122">
        <v>13</v>
      </c>
      <c r="N10" s="122">
        <v>14</v>
      </c>
      <c r="O10" s="122">
        <v>15</v>
      </c>
      <c r="P10" s="122">
        <v>16</v>
      </c>
      <c r="Q10" s="122">
        <v>17</v>
      </c>
      <c r="R10" s="122">
        <v>18</v>
      </c>
      <c r="S10" s="122">
        <v>19</v>
      </c>
      <c r="T10" s="122">
        <v>20</v>
      </c>
      <c r="U10" s="122">
        <v>21</v>
      </c>
      <c r="V10" s="122">
        <v>22</v>
      </c>
      <c r="W10" s="122">
        <v>23</v>
      </c>
      <c r="X10" s="122">
        <v>24</v>
      </c>
      <c r="Y10" s="122">
        <v>25</v>
      </c>
      <c r="Z10" s="122">
        <v>26</v>
      </c>
      <c r="AA10" s="122">
        <v>27</v>
      </c>
      <c r="AB10" s="122">
        <v>28</v>
      </c>
      <c r="AC10" s="122">
        <v>29</v>
      </c>
    </row>
    <row r="11" spans="1:30" ht="16.5" customHeight="1">
      <c r="A11" s="123">
        <v>1</v>
      </c>
      <c r="B11" s="124" t="s">
        <v>56</v>
      </c>
      <c r="C11" s="125" t="s">
        <v>42</v>
      </c>
      <c r="D11" s="126" t="s">
        <v>284</v>
      </c>
      <c r="E11" s="125" t="s">
        <v>51</v>
      </c>
      <c r="F11" s="101">
        <v>43743.006944444445</v>
      </c>
      <c r="G11" s="101">
        <v>43743.409722222219</v>
      </c>
      <c r="H11" s="126" t="s">
        <v>45</v>
      </c>
      <c r="I11" s="127">
        <f>(G11-F11)/$AD$9</f>
        <v>9.6666666665696539</v>
      </c>
      <c r="J11" s="123">
        <v>2</v>
      </c>
      <c r="K11" s="123">
        <v>2</v>
      </c>
      <c r="L11" s="123" t="s">
        <v>291</v>
      </c>
      <c r="M11" s="123">
        <v>0</v>
      </c>
      <c r="N11" s="123">
        <v>0</v>
      </c>
      <c r="O11" s="123">
        <f>R11</f>
        <v>36</v>
      </c>
      <c r="P11" s="123">
        <v>0</v>
      </c>
      <c r="Q11" s="123">
        <v>0</v>
      </c>
      <c r="R11" s="128">
        <v>36</v>
      </c>
      <c r="S11" s="123">
        <v>0</v>
      </c>
      <c r="T11" s="123">
        <v>0</v>
      </c>
      <c r="U11" s="123">
        <v>0</v>
      </c>
      <c r="V11" s="123">
        <f>R11</f>
        <v>36</v>
      </c>
      <c r="W11" s="123">
        <v>0</v>
      </c>
      <c r="X11" s="123">
        <f t="shared" ref="X11:X12" si="0">0.22*V11</f>
        <v>7.92</v>
      </c>
      <c r="Y11" s="123"/>
      <c r="Z11" s="129" t="s">
        <v>285</v>
      </c>
      <c r="AA11" s="130" t="str">
        <f>орг_прич!D29</f>
        <v>3.4.12.2</v>
      </c>
      <c r="AB11" s="131" t="str">
        <f>тех_прич!D17</f>
        <v xml:space="preserve">  4.13</v>
      </c>
      <c r="AC11" s="132">
        <v>1</v>
      </c>
    </row>
    <row r="12" spans="1:30" ht="16.5" customHeight="1">
      <c r="A12" s="123">
        <v>2</v>
      </c>
      <c r="B12" s="124" t="s">
        <v>96</v>
      </c>
      <c r="C12" s="125" t="s">
        <v>42</v>
      </c>
      <c r="D12" s="126" t="s">
        <v>286</v>
      </c>
      <c r="E12" s="125" t="s">
        <v>51</v>
      </c>
      <c r="F12" s="101">
        <v>43744.222222222219</v>
      </c>
      <c r="G12" s="101">
        <v>43744.479166666664</v>
      </c>
      <c r="H12" s="126" t="s">
        <v>45</v>
      </c>
      <c r="I12" s="127">
        <f>(G12-F12)/$AD$9</f>
        <v>6.1666666666860692</v>
      </c>
      <c r="J12" s="123">
        <v>2</v>
      </c>
      <c r="K12" s="123">
        <v>2</v>
      </c>
      <c r="L12" s="123" t="s">
        <v>290</v>
      </c>
      <c r="M12" s="123">
        <v>0</v>
      </c>
      <c r="N12" s="123">
        <v>0</v>
      </c>
      <c r="O12" s="123">
        <f>R12</f>
        <v>146</v>
      </c>
      <c r="P12" s="123">
        <v>0</v>
      </c>
      <c r="Q12" s="123">
        <v>0</v>
      </c>
      <c r="R12" s="133">
        <v>146</v>
      </c>
      <c r="S12" s="123">
        <v>0</v>
      </c>
      <c r="T12" s="123">
        <v>0</v>
      </c>
      <c r="U12" s="123">
        <v>0</v>
      </c>
      <c r="V12" s="123">
        <f t="shared" ref="V12:V13" si="1">R12</f>
        <v>146</v>
      </c>
      <c r="W12" s="123">
        <v>0</v>
      </c>
      <c r="X12" s="123">
        <f t="shared" si="0"/>
        <v>32.119999999999997</v>
      </c>
      <c r="Y12" s="123"/>
      <c r="Z12" s="129" t="s">
        <v>287</v>
      </c>
      <c r="AA12" s="134" t="str">
        <f>орг_прич!D29</f>
        <v>3.4.12.2</v>
      </c>
      <c r="AB12" s="134" t="s">
        <v>49</v>
      </c>
      <c r="AC12" s="132">
        <v>1</v>
      </c>
    </row>
    <row r="13" spans="1:30" ht="16.5" customHeight="1">
      <c r="A13" s="123">
        <v>3</v>
      </c>
      <c r="B13" s="125" t="s">
        <v>56</v>
      </c>
      <c r="C13" s="125" t="s">
        <v>42</v>
      </c>
      <c r="D13" s="126" t="s">
        <v>288</v>
      </c>
      <c r="E13" s="125" t="s">
        <v>44</v>
      </c>
      <c r="F13" s="101">
        <v>43763.305555555555</v>
      </c>
      <c r="G13" s="101">
        <v>43763.347222222219</v>
      </c>
      <c r="H13" s="126" t="s">
        <v>45</v>
      </c>
      <c r="I13" s="127">
        <f>(G13-F13)/$AD$9</f>
        <v>0.99999999994179234</v>
      </c>
      <c r="J13" s="123">
        <v>2</v>
      </c>
      <c r="K13" s="123">
        <v>2</v>
      </c>
      <c r="L13" s="123" t="s">
        <v>263</v>
      </c>
      <c r="M13" s="123">
        <v>0</v>
      </c>
      <c r="N13" s="123">
        <v>0</v>
      </c>
      <c r="O13" s="123">
        <f t="shared" ref="O13" si="2">R13</f>
        <v>496</v>
      </c>
      <c r="P13" s="123">
        <v>0</v>
      </c>
      <c r="Q13" s="123">
        <v>0</v>
      </c>
      <c r="R13" s="133">
        <v>496</v>
      </c>
      <c r="S13" s="123">
        <v>0</v>
      </c>
      <c r="T13" s="123">
        <v>0</v>
      </c>
      <c r="U13" s="123">
        <v>0</v>
      </c>
      <c r="V13" s="123">
        <f t="shared" si="1"/>
        <v>496</v>
      </c>
      <c r="W13" s="123">
        <v>0</v>
      </c>
      <c r="X13" s="123">
        <f>0.22*V13</f>
        <v>109.12</v>
      </c>
      <c r="Y13" s="123"/>
      <c r="Z13" s="129" t="s">
        <v>289</v>
      </c>
      <c r="AA13" s="134" t="str">
        <f>орг_прич!D22</f>
        <v>3.4.9.1</v>
      </c>
      <c r="AB13" s="134" t="str">
        <f>тех_прич!D18</f>
        <v xml:space="preserve">  4.14</v>
      </c>
      <c r="AC13" s="132">
        <v>0</v>
      </c>
    </row>
    <row r="14" spans="1:30" ht="16.5" customHeight="1">
      <c r="A14" s="123"/>
      <c r="B14" s="125"/>
      <c r="C14" s="125"/>
      <c r="D14" s="136"/>
      <c r="E14" s="125"/>
      <c r="F14" s="101"/>
      <c r="G14" s="101"/>
      <c r="H14" s="126"/>
      <c r="I14" s="127"/>
      <c r="J14" s="123"/>
      <c r="K14" s="123"/>
      <c r="L14" s="137"/>
      <c r="M14" s="123"/>
      <c r="N14" s="123"/>
      <c r="O14" s="123"/>
      <c r="P14" s="123"/>
      <c r="Q14" s="123"/>
      <c r="R14" s="133"/>
      <c r="S14" s="123"/>
      <c r="T14" s="123"/>
      <c r="U14" s="123"/>
      <c r="V14" s="123"/>
      <c r="W14" s="123"/>
      <c r="X14" s="123"/>
      <c r="Y14" s="123"/>
      <c r="Z14" s="129"/>
      <c r="AA14" s="135"/>
      <c r="AB14" s="134"/>
      <c r="AC14" s="132"/>
    </row>
    <row r="15" spans="1:30" ht="15">
      <c r="A15" s="123"/>
      <c r="B15" s="123"/>
      <c r="C15" s="123"/>
      <c r="D15" s="123"/>
      <c r="E15" s="123"/>
      <c r="F15" s="138"/>
      <c r="G15" s="139"/>
      <c r="H15" s="123"/>
      <c r="I15" s="140"/>
      <c r="J15" s="123"/>
      <c r="K15" s="123"/>
      <c r="L15" s="141"/>
      <c r="M15" s="123"/>
      <c r="N15" s="123"/>
      <c r="O15" s="123"/>
      <c r="P15" s="123"/>
      <c r="Q15" s="142"/>
      <c r="R15" s="143"/>
      <c r="S15" s="132"/>
      <c r="T15" s="123"/>
      <c r="U15" s="123"/>
      <c r="V15" s="123"/>
      <c r="W15" s="123"/>
      <c r="X15" s="123"/>
      <c r="Y15" s="123"/>
      <c r="Z15" s="141"/>
      <c r="AA15" s="123"/>
      <c r="AB15" s="123"/>
      <c r="AC15" s="123"/>
    </row>
    <row r="16" spans="1:30" ht="38.25" customHeight="1">
      <c r="A16" s="123"/>
      <c r="B16" s="128"/>
      <c r="C16" s="123"/>
      <c r="D16" s="123"/>
      <c r="E16" s="123"/>
      <c r="F16" s="138"/>
      <c r="G16" s="139"/>
      <c r="H16" s="123"/>
      <c r="I16" s="140"/>
      <c r="J16" s="123"/>
      <c r="K16" s="123"/>
      <c r="L16" s="123"/>
      <c r="M16" s="123"/>
      <c r="N16" s="123"/>
      <c r="O16" s="123"/>
      <c r="P16" s="123"/>
      <c r="Q16" s="142"/>
      <c r="R16" s="133"/>
      <c r="S16" s="132"/>
      <c r="T16" s="123"/>
      <c r="U16" s="123"/>
      <c r="V16" s="123"/>
      <c r="W16" s="123"/>
      <c r="X16" s="123"/>
      <c r="Y16" s="123"/>
      <c r="Z16" s="141"/>
      <c r="AA16" s="123"/>
      <c r="AB16" s="123"/>
      <c r="AC16" s="123"/>
    </row>
    <row r="17" spans="1:29" ht="15">
      <c r="A17" s="142"/>
      <c r="B17" s="143"/>
      <c r="C17" s="132"/>
      <c r="D17" s="123"/>
      <c r="E17" s="123"/>
      <c r="F17" s="138"/>
      <c r="G17" s="139"/>
      <c r="H17" s="123"/>
      <c r="I17" s="140"/>
      <c r="J17" s="123"/>
      <c r="K17" s="123"/>
      <c r="L17" s="123"/>
      <c r="M17" s="123"/>
      <c r="N17" s="123"/>
      <c r="O17" s="123"/>
      <c r="P17" s="123"/>
      <c r="Q17" s="142"/>
      <c r="R17" s="133"/>
      <c r="S17" s="132"/>
      <c r="T17" s="123"/>
      <c r="U17" s="123"/>
      <c r="V17" s="123"/>
      <c r="W17" s="123"/>
      <c r="X17" s="123"/>
      <c r="Y17" s="123"/>
      <c r="Z17" s="141"/>
      <c r="AA17" s="123"/>
      <c r="AB17" s="123"/>
      <c r="AC17" s="123"/>
    </row>
  </sheetData>
  <sheetProtection formatCells="0" formatColumns="0" formatRows="0" insertColumns="0" insertRows="0" insertHyperlinks="0" deleteColumns="0" deleteRows="0" sort="0" autoFilter="0" pivotTables="0"/>
  <mergeCells count="31"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M7:M9"/>
    <mergeCell ref="N7:N9"/>
    <mergeCell ref="O7:W7"/>
    <mergeCell ref="X7:X9"/>
    <mergeCell ref="O8:O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P8:R8"/>
    <mergeCell ref="S8:V8"/>
    <mergeCell ref="W8:W9"/>
  </mergeCells>
  <pageMargins left="0.15" right="0.15" top="0.6" bottom="0.02" header="0.3" footer="0.3"/>
  <pageSetup paperSize="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B2:E25"/>
  <sheetViews>
    <sheetView topLeftCell="A13" workbookViewId="0">
      <selection activeCell="D16" sqref="D16"/>
    </sheetView>
  </sheetViews>
  <sheetFormatPr defaultRowHeight="15"/>
  <cols>
    <col min="1" max="2" width="9.140625" customWidth="1"/>
    <col min="3" max="3" width="37.140625" customWidth="1"/>
    <col min="4" max="4" width="30" customWidth="1"/>
    <col min="5" max="258" width="9.140625" customWidth="1"/>
    <col min="259" max="259" width="37.140625" customWidth="1"/>
    <col min="260" max="260" width="30" customWidth="1"/>
    <col min="261" max="514" width="9.140625" customWidth="1"/>
    <col min="515" max="515" width="37.140625" customWidth="1"/>
    <col min="516" max="516" width="30" customWidth="1"/>
    <col min="517" max="770" width="9.140625" customWidth="1"/>
    <col min="771" max="771" width="37.140625" customWidth="1"/>
    <col min="772" max="772" width="30" customWidth="1"/>
    <col min="773" max="1026" width="9.140625" customWidth="1"/>
    <col min="1027" max="1027" width="37.140625" customWidth="1"/>
    <col min="1028" max="1028" width="30" customWidth="1"/>
    <col min="1029" max="1282" width="9.140625" customWidth="1"/>
    <col min="1283" max="1283" width="37.140625" customWidth="1"/>
    <col min="1284" max="1284" width="30" customWidth="1"/>
    <col min="1285" max="1538" width="9.140625" customWidth="1"/>
    <col min="1539" max="1539" width="37.140625" customWidth="1"/>
    <col min="1540" max="1540" width="30" customWidth="1"/>
    <col min="1541" max="1794" width="9.140625" customWidth="1"/>
    <col min="1795" max="1795" width="37.140625" customWidth="1"/>
    <col min="1796" max="1796" width="30" customWidth="1"/>
    <col min="1797" max="2050" width="9.140625" customWidth="1"/>
    <col min="2051" max="2051" width="37.140625" customWidth="1"/>
    <col min="2052" max="2052" width="30" customWidth="1"/>
    <col min="2053" max="2306" width="9.140625" customWidth="1"/>
    <col min="2307" max="2307" width="37.140625" customWidth="1"/>
    <col min="2308" max="2308" width="30" customWidth="1"/>
    <col min="2309" max="2562" width="9.140625" customWidth="1"/>
    <col min="2563" max="2563" width="37.140625" customWidth="1"/>
    <col min="2564" max="2564" width="30" customWidth="1"/>
    <col min="2565" max="2818" width="9.140625" customWidth="1"/>
    <col min="2819" max="2819" width="37.140625" customWidth="1"/>
    <col min="2820" max="2820" width="30" customWidth="1"/>
    <col min="2821" max="3074" width="9.140625" customWidth="1"/>
    <col min="3075" max="3075" width="37.140625" customWidth="1"/>
    <col min="3076" max="3076" width="30" customWidth="1"/>
    <col min="3077" max="3330" width="9.140625" customWidth="1"/>
    <col min="3331" max="3331" width="37.140625" customWidth="1"/>
    <col min="3332" max="3332" width="30" customWidth="1"/>
    <col min="3333" max="3586" width="9.140625" customWidth="1"/>
    <col min="3587" max="3587" width="37.140625" customWidth="1"/>
    <col min="3588" max="3588" width="30" customWidth="1"/>
    <col min="3589" max="3842" width="9.140625" customWidth="1"/>
    <col min="3843" max="3843" width="37.140625" customWidth="1"/>
    <col min="3844" max="3844" width="30" customWidth="1"/>
    <col min="3845" max="4098" width="9.140625" customWidth="1"/>
    <col min="4099" max="4099" width="37.140625" customWidth="1"/>
    <col min="4100" max="4100" width="30" customWidth="1"/>
    <col min="4101" max="4354" width="9.140625" customWidth="1"/>
    <col min="4355" max="4355" width="37.140625" customWidth="1"/>
    <col min="4356" max="4356" width="30" customWidth="1"/>
    <col min="4357" max="4610" width="9.140625" customWidth="1"/>
    <col min="4611" max="4611" width="37.140625" customWidth="1"/>
    <col min="4612" max="4612" width="30" customWidth="1"/>
    <col min="4613" max="4866" width="9.140625" customWidth="1"/>
    <col min="4867" max="4867" width="37.140625" customWidth="1"/>
    <col min="4868" max="4868" width="30" customWidth="1"/>
    <col min="4869" max="5122" width="9.140625" customWidth="1"/>
    <col min="5123" max="5123" width="37.140625" customWidth="1"/>
    <col min="5124" max="5124" width="30" customWidth="1"/>
    <col min="5125" max="5378" width="9.140625" customWidth="1"/>
    <col min="5379" max="5379" width="37.140625" customWidth="1"/>
    <col min="5380" max="5380" width="30" customWidth="1"/>
    <col min="5381" max="5634" width="9.140625" customWidth="1"/>
    <col min="5635" max="5635" width="37.140625" customWidth="1"/>
    <col min="5636" max="5636" width="30" customWidth="1"/>
    <col min="5637" max="5890" width="9.140625" customWidth="1"/>
    <col min="5891" max="5891" width="37.140625" customWidth="1"/>
    <col min="5892" max="5892" width="30" customWidth="1"/>
    <col min="5893" max="6146" width="9.140625" customWidth="1"/>
    <col min="6147" max="6147" width="37.140625" customWidth="1"/>
    <col min="6148" max="6148" width="30" customWidth="1"/>
    <col min="6149" max="6402" width="9.140625" customWidth="1"/>
    <col min="6403" max="6403" width="37.140625" customWidth="1"/>
    <col min="6404" max="6404" width="30" customWidth="1"/>
    <col min="6405" max="6658" width="9.140625" customWidth="1"/>
    <col min="6659" max="6659" width="37.140625" customWidth="1"/>
    <col min="6660" max="6660" width="30" customWidth="1"/>
    <col min="6661" max="6914" width="9.140625" customWidth="1"/>
    <col min="6915" max="6915" width="37.140625" customWidth="1"/>
    <col min="6916" max="6916" width="30" customWidth="1"/>
    <col min="6917" max="7170" width="9.140625" customWidth="1"/>
    <col min="7171" max="7171" width="37.140625" customWidth="1"/>
    <col min="7172" max="7172" width="30" customWidth="1"/>
    <col min="7173" max="7426" width="9.140625" customWidth="1"/>
    <col min="7427" max="7427" width="37.140625" customWidth="1"/>
    <col min="7428" max="7428" width="30" customWidth="1"/>
    <col min="7429" max="7682" width="9.140625" customWidth="1"/>
    <col min="7683" max="7683" width="37.140625" customWidth="1"/>
    <col min="7684" max="7684" width="30" customWidth="1"/>
    <col min="7685" max="7938" width="9.140625" customWidth="1"/>
    <col min="7939" max="7939" width="37.140625" customWidth="1"/>
    <col min="7940" max="7940" width="30" customWidth="1"/>
    <col min="7941" max="8194" width="9.140625" customWidth="1"/>
    <col min="8195" max="8195" width="37.140625" customWidth="1"/>
    <col min="8196" max="8196" width="30" customWidth="1"/>
    <col min="8197" max="8450" width="9.140625" customWidth="1"/>
    <col min="8451" max="8451" width="37.140625" customWidth="1"/>
    <col min="8452" max="8452" width="30" customWidth="1"/>
    <col min="8453" max="8706" width="9.140625" customWidth="1"/>
    <col min="8707" max="8707" width="37.140625" customWidth="1"/>
    <col min="8708" max="8708" width="30" customWidth="1"/>
    <col min="8709" max="8962" width="9.140625" customWidth="1"/>
    <col min="8963" max="8963" width="37.140625" customWidth="1"/>
    <col min="8964" max="8964" width="30" customWidth="1"/>
    <col min="8965" max="9218" width="9.140625" customWidth="1"/>
    <col min="9219" max="9219" width="37.140625" customWidth="1"/>
    <col min="9220" max="9220" width="30" customWidth="1"/>
    <col min="9221" max="9474" width="9.140625" customWidth="1"/>
    <col min="9475" max="9475" width="37.140625" customWidth="1"/>
    <col min="9476" max="9476" width="30" customWidth="1"/>
    <col min="9477" max="9730" width="9.140625" customWidth="1"/>
    <col min="9731" max="9731" width="37.140625" customWidth="1"/>
    <col min="9732" max="9732" width="30" customWidth="1"/>
    <col min="9733" max="9986" width="9.140625" customWidth="1"/>
    <col min="9987" max="9987" width="37.140625" customWidth="1"/>
    <col min="9988" max="9988" width="30" customWidth="1"/>
    <col min="9989" max="10242" width="9.140625" customWidth="1"/>
    <col min="10243" max="10243" width="37.140625" customWidth="1"/>
    <col min="10244" max="10244" width="30" customWidth="1"/>
    <col min="10245" max="10498" width="9.140625" customWidth="1"/>
    <col min="10499" max="10499" width="37.140625" customWidth="1"/>
    <col min="10500" max="10500" width="30" customWidth="1"/>
    <col min="10501" max="10754" width="9.140625" customWidth="1"/>
    <col min="10755" max="10755" width="37.140625" customWidth="1"/>
    <col min="10756" max="10756" width="30" customWidth="1"/>
    <col min="10757" max="11010" width="9.140625" customWidth="1"/>
    <col min="11011" max="11011" width="37.140625" customWidth="1"/>
    <col min="11012" max="11012" width="30" customWidth="1"/>
    <col min="11013" max="11266" width="9.140625" customWidth="1"/>
    <col min="11267" max="11267" width="37.140625" customWidth="1"/>
    <col min="11268" max="11268" width="30" customWidth="1"/>
    <col min="11269" max="11522" width="9.140625" customWidth="1"/>
    <col min="11523" max="11523" width="37.140625" customWidth="1"/>
    <col min="11524" max="11524" width="30" customWidth="1"/>
    <col min="11525" max="11778" width="9.140625" customWidth="1"/>
    <col min="11779" max="11779" width="37.140625" customWidth="1"/>
    <col min="11780" max="11780" width="30" customWidth="1"/>
    <col min="11781" max="12034" width="9.140625" customWidth="1"/>
    <col min="12035" max="12035" width="37.140625" customWidth="1"/>
    <col min="12036" max="12036" width="30" customWidth="1"/>
    <col min="12037" max="12290" width="9.140625" customWidth="1"/>
    <col min="12291" max="12291" width="37.140625" customWidth="1"/>
    <col min="12292" max="12292" width="30" customWidth="1"/>
    <col min="12293" max="12546" width="9.140625" customWidth="1"/>
    <col min="12547" max="12547" width="37.140625" customWidth="1"/>
    <col min="12548" max="12548" width="30" customWidth="1"/>
    <col min="12549" max="12802" width="9.140625" customWidth="1"/>
    <col min="12803" max="12803" width="37.140625" customWidth="1"/>
    <col min="12804" max="12804" width="30" customWidth="1"/>
    <col min="12805" max="13058" width="9.140625" customWidth="1"/>
    <col min="13059" max="13059" width="37.140625" customWidth="1"/>
    <col min="13060" max="13060" width="30" customWidth="1"/>
    <col min="13061" max="13314" width="9.140625" customWidth="1"/>
    <col min="13315" max="13315" width="37.140625" customWidth="1"/>
    <col min="13316" max="13316" width="30" customWidth="1"/>
    <col min="13317" max="13570" width="9.140625" customWidth="1"/>
    <col min="13571" max="13571" width="37.140625" customWidth="1"/>
    <col min="13572" max="13572" width="30" customWidth="1"/>
    <col min="13573" max="13826" width="9.140625" customWidth="1"/>
    <col min="13827" max="13827" width="37.140625" customWidth="1"/>
    <col min="13828" max="13828" width="30" customWidth="1"/>
    <col min="13829" max="14082" width="9.140625" customWidth="1"/>
    <col min="14083" max="14083" width="37.140625" customWidth="1"/>
    <col min="14084" max="14084" width="30" customWidth="1"/>
    <col min="14085" max="14338" width="9.140625" customWidth="1"/>
    <col min="14339" max="14339" width="37.140625" customWidth="1"/>
    <col min="14340" max="14340" width="30" customWidth="1"/>
    <col min="14341" max="14594" width="9.140625" customWidth="1"/>
    <col min="14595" max="14595" width="37.140625" customWidth="1"/>
    <col min="14596" max="14596" width="30" customWidth="1"/>
    <col min="14597" max="14850" width="9.140625" customWidth="1"/>
    <col min="14851" max="14851" width="37.140625" customWidth="1"/>
    <col min="14852" max="14852" width="30" customWidth="1"/>
    <col min="14853" max="15106" width="9.140625" customWidth="1"/>
    <col min="15107" max="15107" width="37.140625" customWidth="1"/>
    <col min="15108" max="15108" width="30" customWidth="1"/>
    <col min="15109" max="15362" width="9.140625" customWidth="1"/>
    <col min="15363" max="15363" width="37.140625" customWidth="1"/>
    <col min="15364" max="15364" width="30" customWidth="1"/>
    <col min="15365" max="15618" width="9.140625" customWidth="1"/>
    <col min="15619" max="15619" width="37.140625" customWidth="1"/>
    <col min="15620" max="15620" width="30" customWidth="1"/>
    <col min="15621" max="15874" width="9.140625" customWidth="1"/>
    <col min="15875" max="15875" width="37.140625" customWidth="1"/>
    <col min="15876" max="15876" width="30" customWidth="1"/>
    <col min="15877" max="16130" width="9.140625" customWidth="1"/>
    <col min="16131" max="16131" width="37.140625" customWidth="1"/>
    <col min="16132" max="16132" width="30" customWidth="1"/>
    <col min="16133" max="16384" width="9.140625" customWidth="1"/>
  </cols>
  <sheetData>
    <row r="2" spans="2:5" ht="15.75">
      <c r="B2" s="76" t="s">
        <v>105</v>
      </c>
    </row>
    <row r="3" spans="2:5" ht="15.75">
      <c r="B3" s="77"/>
    </row>
    <row r="4" spans="2:5" ht="39" customHeight="1" thickBot="1">
      <c r="B4" s="78" t="s">
        <v>106</v>
      </c>
      <c r="C4" s="78" t="s">
        <v>107</v>
      </c>
      <c r="D4" s="78" t="s">
        <v>108</v>
      </c>
    </row>
    <row r="5" spans="2:5" ht="15.75">
      <c r="B5" s="79" t="s">
        <v>109</v>
      </c>
      <c r="C5" s="80" t="s">
        <v>110</v>
      </c>
      <c r="D5" s="81" t="s">
        <v>111</v>
      </c>
      <c r="E5" s="82"/>
    </row>
    <row r="6" spans="2:5" ht="33" customHeight="1" thickBot="1">
      <c r="B6" s="79" t="s">
        <v>112</v>
      </c>
      <c r="C6" s="80" t="s">
        <v>113</v>
      </c>
      <c r="D6" s="83" t="s">
        <v>114</v>
      </c>
      <c r="E6" s="82"/>
    </row>
    <row r="7" spans="2:5" ht="33" customHeight="1" thickBot="1">
      <c r="B7" s="79" t="s">
        <v>115</v>
      </c>
      <c r="C7" s="80" t="s">
        <v>116</v>
      </c>
      <c r="D7" s="83" t="s">
        <v>117</v>
      </c>
      <c r="E7" s="82"/>
    </row>
    <row r="8" spans="2:5" ht="33" customHeight="1" thickBot="1">
      <c r="B8" s="79" t="s">
        <v>118</v>
      </c>
      <c r="C8" s="80" t="s">
        <v>119</v>
      </c>
      <c r="D8" s="83" t="s">
        <v>55</v>
      </c>
      <c r="E8" s="82"/>
    </row>
    <row r="9" spans="2:5" ht="33" customHeight="1" thickBot="1">
      <c r="B9" s="79" t="s">
        <v>120</v>
      </c>
      <c r="C9" s="80" t="s">
        <v>121</v>
      </c>
      <c r="D9" s="83" t="s">
        <v>122</v>
      </c>
      <c r="E9" s="82"/>
    </row>
    <row r="10" spans="2:5" ht="33" customHeight="1" thickBot="1">
      <c r="B10" s="79" t="s">
        <v>123</v>
      </c>
      <c r="C10" s="80" t="s">
        <v>124</v>
      </c>
      <c r="D10" s="83" t="s">
        <v>125</v>
      </c>
      <c r="E10" s="82"/>
    </row>
    <row r="11" spans="2:5" ht="33" customHeight="1" thickBot="1">
      <c r="B11" s="79" t="s">
        <v>126</v>
      </c>
      <c r="C11" s="80" t="s">
        <v>127</v>
      </c>
      <c r="D11" s="83" t="s">
        <v>128</v>
      </c>
      <c r="E11" s="82"/>
    </row>
    <row r="12" spans="2:5" ht="33" customHeight="1" thickBot="1">
      <c r="B12" s="79" t="s">
        <v>129</v>
      </c>
      <c r="C12" s="80" t="s">
        <v>130</v>
      </c>
      <c r="D12" s="83" t="s">
        <v>131</v>
      </c>
      <c r="E12" s="82"/>
    </row>
    <row r="13" spans="2:5" ht="33" customHeight="1" thickBot="1">
      <c r="B13" s="79" t="s">
        <v>132</v>
      </c>
      <c r="C13" s="80" t="s">
        <v>133</v>
      </c>
      <c r="D13" s="83" t="s">
        <v>134</v>
      </c>
      <c r="E13" s="82"/>
    </row>
    <row r="14" spans="2:5" ht="33" customHeight="1" thickBot="1">
      <c r="B14" s="79" t="s">
        <v>135</v>
      </c>
      <c r="C14" s="80" t="s">
        <v>136</v>
      </c>
      <c r="D14" s="83" t="s">
        <v>62</v>
      </c>
      <c r="E14" s="82"/>
    </row>
    <row r="15" spans="2:5" ht="33" customHeight="1" thickBot="1">
      <c r="B15" s="79" t="s">
        <v>137</v>
      </c>
      <c r="C15" s="80" t="s">
        <v>138</v>
      </c>
      <c r="D15" s="83" t="s">
        <v>139</v>
      </c>
      <c r="E15" s="82"/>
    </row>
    <row r="16" spans="2:5" ht="33" customHeight="1" thickBot="1">
      <c r="B16" s="79" t="s">
        <v>140</v>
      </c>
      <c r="C16" s="80" t="s">
        <v>141</v>
      </c>
      <c r="D16" s="83" t="s">
        <v>49</v>
      </c>
      <c r="E16" s="82"/>
    </row>
    <row r="17" spans="2:5" ht="33" customHeight="1" thickBot="1">
      <c r="B17" s="79" t="s">
        <v>142</v>
      </c>
      <c r="C17" s="80" t="s">
        <v>143</v>
      </c>
      <c r="D17" s="83" t="s">
        <v>144</v>
      </c>
      <c r="E17" s="84"/>
    </row>
    <row r="18" spans="2:5" ht="33" customHeight="1" thickBot="1">
      <c r="B18" s="79" t="s">
        <v>145</v>
      </c>
      <c r="C18" s="80" t="s">
        <v>146</v>
      </c>
      <c r="D18" s="83" t="s">
        <v>147</v>
      </c>
      <c r="E18" s="84"/>
    </row>
    <row r="19" spans="2:5" ht="45" customHeight="1" thickBot="1">
      <c r="B19" s="79" t="s">
        <v>148</v>
      </c>
      <c r="C19" s="80" t="s">
        <v>149</v>
      </c>
      <c r="D19" s="83" t="s">
        <v>150</v>
      </c>
      <c r="E19" s="84"/>
    </row>
    <row r="20" spans="2:5" ht="33" customHeight="1" thickBot="1">
      <c r="B20" s="79" t="s">
        <v>151</v>
      </c>
      <c r="C20" s="80" t="s">
        <v>152</v>
      </c>
      <c r="D20" s="83" t="s">
        <v>153</v>
      </c>
      <c r="E20" s="84"/>
    </row>
    <row r="21" spans="2:5" ht="33" customHeight="1" thickBot="1">
      <c r="B21" s="79" t="s">
        <v>154</v>
      </c>
      <c r="C21" s="80" t="s">
        <v>155</v>
      </c>
      <c r="D21" s="83" t="s">
        <v>156</v>
      </c>
      <c r="E21" s="84"/>
    </row>
    <row r="22" spans="2:5" ht="33" customHeight="1" thickBot="1">
      <c r="B22" s="79" t="s">
        <v>157</v>
      </c>
      <c r="C22" s="80" t="s">
        <v>158</v>
      </c>
      <c r="D22" s="83" t="s">
        <v>159</v>
      </c>
      <c r="E22" s="84"/>
    </row>
    <row r="23" spans="2:5" ht="33" customHeight="1" thickBot="1">
      <c r="B23" s="79" t="s">
        <v>160</v>
      </c>
      <c r="C23" s="80" t="s">
        <v>161</v>
      </c>
      <c r="D23" s="83" t="s">
        <v>162</v>
      </c>
      <c r="E23" s="84"/>
    </row>
    <row r="24" spans="2:5" ht="33" customHeight="1" thickBot="1">
      <c r="B24" s="79" t="s">
        <v>163</v>
      </c>
      <c r="C24" s="80" t="s">
        <v>164</v>
      </c>
      <c r="D24" s="83" t="s">
        <v>165</v>
      </c>
      <c r="E24" s="84"/>
    </row>
    <row r="25" spans="2:5" ht="15.75">
      <c r="B25" s="79" t="s">
        <v>166</v>
      </c>
      <c r="C25" s="80" t="s">
        <v>167</v>
      </c>
      <c r="D25" s="83" t="s">
        <v>76</v>
      </c>
    </row>
  </sheetData>
  <pageMargins left="0.70000000000000007" right="0.70000000000000007" top="0.75" bottom="0.75" header="0.30000000000000004" footer="0.30000000000000004"/>
</worksheet>
</file>

<file path=xl/worksheets/sheet19.xml><?xml version="1.0" encoding="utf-8"?>
<worksheet xmlns="http://schemas.openxmlformats.org/spreadsheetml/2006/main" xmlns:r="http://schemas.openxmlformats.org/officeDocument/2006/relationships">
  <dimension ref="B1:D38"/>
  <sheetViews>
    <sheetView topLeftCell="A19" workbookViewId="0">
      <selection activeCell="D22" sqref="D22"/>
    </sheetView>
  </sheetViews>
  <sheetFormatPr defaultRowHeight="15"/>
  <cols>
    <col min="1" max="2" width="9.140625" customWidth="1"/>
    <col min="3" max="3" width="60.28515625" customWidth="1"/>
    <col min="4" max="4" width="22.28515625" customWidth="1"/>
    <col min="5" max="258" width="9.140625" customWidth="1"/>
    <col min="259" max="259" width="60.28515625" customWidth="1"/>
    <col min="260" max="260" width="22.28515625" customWidth="1"/>
    <col min="261" max="514" width="9.140625" customWidth="1"/>
    <col min="515" max="515" width="60.28515625" customWidth="1"/>
    <col min="516" max="516" width="22.28515625" customWidth="1"/>
    <col min="517" max="770" width="9.140625" customWidth="1"/>
    <col min="771" max="771" width="60.28515625" customWidth="1"/>
    <col min="772" max="772" width="22.28515625" customWidth="1"/>
    <col min="773" max="1026" width="9.140625" customWidth="1"/>
    <col min="1027" max="1027" width="60.28515625" customWidth="1"/>
    <col min="1028" max="1028" width="22.28515625" customWidth="1"/>
    <col min="1029" max="1282" width="9.140625" customWidth="1"/>
    <col min="1283" max="1283" width="60.28515625" customWidth="1"/>
    <col min="1284" max="1284" width="22.28515625" customWidth="1"/>
    <col min="1285" max="1538" width="9.140625" customWidth="1"/>
    <col min="1539" max="1539" width="60.28515625" customWidth="1"/>
    <col min="1540" max="1540" width="22.28515625" customWidth="1"/>
    <col min="1541" max="1794" width="9.140625" customWidth="1"/>
    <col min="1795" max="1795" width="60.28515625" customWidth="1"/>
    <col min="1796" max="1796" width="22.28515625" customWidth="1"/>
    <col min="1797" max="2050" width="9.140625" customWidth="1"/>
    <col min="2051" max="2051" width="60.28515625" customWidth="1"/>
    <col min="2052" max="2052" width="22.28515625" customWidth="1"/>
    <col min="2053" max="2306" width="9.140625" customWidth="1"/>
    <col min="2307" max="2307" width="60.28515625" customWidth="1"/>
    <col min="2308" max="2308" width="22.28515625" customWidth="1"/>
    <col min="2309" max="2562" width="9.140625" customWidth="1"/>
    <col min="2563" max="2563" width="60.28515625" customWidth="1"/>
    <col min="2564" max="2564" width="22.28515625" customWidth="1"/>
    <col min="2565" max="2818" width="9.140625" customWidth="1"/>
    <col min="2819" max="2819" width="60.28515625" customWidth="1"/>
    <col min="2820" max="2820" width="22.28515625" customWidth="1"/>
    <col min="2821" max="3074" width="9.140625" customWidth="1"/>
    <col min="3075" max="3075" width="60.28515625" customWidth="1"/>
    <col min="3076" max="3076" width="22.28515625" customWidth="1"/>
    <col min="3077" max="3330" width="9.140625" customWidth="1"/>
    <col min="3331" max="3331" width="60.28515625" customWidth="1"/>
    <col min="3332" max="3332" width="22.28515625" customWidth="1"/>
    <col min="3333" max="3586" width="9.140625" customWidth="1"/>
    <col min="3587" max="3587" width="60.28515625" customWidth="1"/>
    <col min="3588" max="3588" width="22.28515625" customWidth="1"/>
    <col min="3589" max="3842" width="9.140625" customWidth="1"/>
    <col min="3843" max="3843" width="60.28515625" customWidth="1"/>
    <col min="3844" max="3844" width="22.28515625" customWidth="1"/>
    <col min="3845" max="4098" width="9.140625" customWidth="1"/>
    <col min="4099" max="4099" width="60.28515625" customWidth="1"/>
    <col min="4100" max="4100" width="22.28515625" customWidth="1"/>
    <col min="4101" max="4354" width="9.140625" customWidth="1"/>
    <col min="4355" max="4355" width="60.28515625" customWidth="1"/>
    <col min="4356" max="4356" width="22.28515625" customWidth="1"/>
    <col min="4357" max="4610" width="9.140625" customWidth="1"/>
    <col min="4611" max="4611" width="60.28515625" customWidth="1"/>
    <col min="4612" max="4612" width="22.28515625" customWidth="1"/>
    <col min="4613" max="4866" width="9.140625" customWidth="1"/>
    <col min="4867" max="4867" width="60.28515625" customWidth="1"/>
    <col min="4868" max="4868" width="22.28515625" customWidth="1"/>
    <col min="4869" max="5122" width="9.140625" customWidth="1"/>
    <col min="5123" max="5123" width="60.28515625" customWidth="1"/>
    <col min="5124" max="5124" width="22.28515625" customWidth="1"/>
    <col min="5125" max="5378" width="9.140625" customWidth="1"/>
    <col min="5379" max="5379" width="60.28515625" customWidth="1"/>
    <col min="5380" max="5380" width="22.28515625" customWidth="1"/>
    <col min="5381" max="5634" width="9.140625" customWidth="1"/>
    <col min="5635" max="5635" width="60.28515625" customWidth="1"/>
    <col min="5636" max="5636" width="22.28515625" customWidth="1"/>
    <col min="5637" max="5890" width="9.140625" customWidth="1"/>
    <col min="5891" max="5891" width="60.28515625" customWidth="1"/>
    <col min="5892" max="5892" width="22.28515625" customWidth="1"/>
    <col min="5893" max="6146" width="9.140625" customWidth="1"/>
    <col min="6147" max="6147" width="60.28515625" customWidth="1"/>
    <col min="6148" max="6148" width="22.28515625" customWidth="1"/>
    <col min="6149" max="6402" width="9.140625" customWidth="1"/>
    <col min="6403" max="6403" width="60.28515625" customWidth="1"/>
    <col min="6404" max="6404" width="22.28515625" customWidth="1"/>
    <col min="6405" max="6658" width="9.140625" customWidth="1"/>
    <col min="6659" max="6659" width="60.28515625" customWidth="1"/>
    <col min="6660" max="6660" width="22.28515625" customWidth="1"/>
    <col min="6661" max="6914" width="9.140625" customWidth="1"/>
    <col min="6915" max="6915" width="60.28515625" customWidth="1"/>
    <col min="6916" max="6916" width="22.28515625" customWidth="1"/>
    <col min="6917" max="7170" width="9.140625" customWidth="1"/>
    <col min="7171" max="7171" width="60.28515625" customWidth="1"/>
    <col min="7172" max="7172" width="22.28515625" customWidth="1"/>
    <col min="7173" max="7426" width="9.140625" customWidth="1"/>
    <col min="7427" max="7427" width="60.28515625" customWidth="1"/>
    <col min="7428" max="7428" width="22.28515625" customWidth="1"/>
    <col min="7429" max="7682" width="9.140625" customWidth="1"/>
    <col min="7683" max="7683" width="60.28515625" customWidth="1"/>
    <col min="7684" max="7684" width="22.28515625" customWidth="1"/>
    <col min="7685" max="7938" width="9.140625" customWidth="1"/>
    <col min="7939" max="7939" width="60.28515625" customWidth="1"/>
    <col min="7940" max="7940" width="22.28515625" customWidth="1"/>
    <col min="7941" max="8194" width="9.140625" customWidth="1"/>
    <col min="8195" max="8195" width="60.28515625" customWidth="1"/>
    <col min="8196" max="8196" width="22.28515625" customWidth="1"/>
    <col min="8197" max="8450" width="9.140625" customWidth="1"/>
    <col min="8451" max="8451" width="60.28515625" customWidth="1"/>
    <col min="8452" max="8452" width="22.28515625" customWidth="1"/>
    <col min="8453" max="8706" width="9.140625" customWidth="1"/>
    <col min="8707" max="8707" width="60.28515625" customWidth="1"/>
    <col min="8708" max="8708" width="22.28515625" customWidth="1"/>
    <col min="8709" max="8962" width="9.140625" customWidth="1"/>
    <col min="8963" max="8963" width="60.28515625" customWidth="1"/>
    <col min="8964" max="8964" width="22.28515625" customWidth="1"/>
    <col min="8965" max="9218" width="9.140625" customWidth="1"/>
    <col min="9219" max="9219" width="60.28515625" customWidth="1"/>
    <col min="9220" max="9220" width="22.28515625" customWidth="1"/>
    <col min="9221" max="9474" width="9.140625" customWidth="1"/>
    <col min="9475" max="9475" width="60.28515625" customWidth="1"/>
    <col min="9476" max="9476" width="22.28515625" customWidth="1"/>
    <col min="9477" max="9730" width="9.140625" customWidth="1"/>
    <col min="9731" max="9731" width="60.28515625" customWidth="1"/>
    <col min="9732" max="9732" width="22.28515625" customWidth="1"/>
    <col min="9733" max="9986" width="9.140625" customWidth="1"/>
    <col min="9987" max="9987" width="60.28515625" customWidth="1"/>
    <col min="9988" max="9988" width="22.28515625" customWidth="1"/>
    <col min="9989" max="10242" width="9.140625" customWidth="1"/>
    <col min="10243" max="10243" width="60.28515625" customWidth="1"/>
    <col min="10244" max="10244" width="22.28515625" customWidth="1"/>
    <col min="10245" max="10498" width="9.140625" customWidth="1"/>
    <col min="10499" max="10499" width="60.28515625" customWidth="1"/>
    <col min="10500" max="10500" width="22.28515625" customWidth="1"/>
    <col min="10501" max="10754" width="9.140625" customWidth="1"/>
    <col min="10755" max="10755" width="60.28515625" customWidth="1"/>
    <col min="10756" max="10756" width="22.28515625" customWidth="1"/>
    <col min="10757" max="11010" width="9.140625" customWidth="1"/>
    <col min="11011" max="11011" width="60.28515625" customWidth="1"/>
    <col min="11012" max="11012" width="22.28515625" customWidth="1"/>
    <col min="11013" max="11266" width="9.140625" customWidth="1"/>
    <col min="11267" max="11267" width="60.28515625" customWidth="1"/>
    <col min="11268" max="11268" width="22.28515625" customWidth="1"/>
    <col min="11269" max="11522" width="9.140625" customWidth="1"/>
    <col min="11523" max="11523" width="60.28515625" customWidth="1"/>
    <col min="11524" max="11524" width="22.28515625" customWidth="1"/>
    <col min="11525" max="11778" width="9.140625" customWidth="1"/>
    <col min="11779" max="11779" width="60.28515625" customWidth="1"/>
    <col min="11780" max="11780" width="22.28515625" customWidth="1"/>
    <col min="11781" max="12034" width="9.140625" customWidth="1"/>
    <col min="12035" max="12035" width="60.28515625" customWidth="1"/>
    <col min="12036" max="12036" width="22.28515625" customWidth="1"/>
    <col min="12037" max="12290" width="9.140625" customWidth="1"/>
    <col min="12291" max="12291" width="60.28515625" customWidth="1"/>
    <col min="12292" max="12292" width="22.28515625" customWidth="1"/>
    <col min="12293" max="12546" width="9.140625" customWidth="1"/>
    <col min="12547" max="12547" width="60.28515625" customWidth="1"/>
    <col min="12548" max="12548" width="22.28515625" customWidth="1"/>
    <col min="12549" max="12802" width="9.140625" customWidth="1"/>
    <col min="12803" max="12803" width="60.28515625" customWidth="1"/>
    <col min="12804" max="12804" width="22.28515625" customWidth="1"/>
    <col min="12805" max="13058" width="9.140625" customWidth="1"/>
    <col min="13059" max="13059" width="60.28515625" customWidth="1"/>
    <col min="13060" max="13060" width="22.28515625" customWidth="1"/>
    <col min="13061" max="13314" width="9.140625" customWidth="1"/>
    <col min="13315" max="13315" width="60.28515625" customWidth="1"/>
    <col min="13316" max="13316" width="22.28515625" customWidth="1"/>
    <col min="13317" max="13570" width="9.140625" customWidth="1"/>
    <col min="13571" max="13571" width="60.28515625" customWidth="1"/>
    <col min="13572" max="13572" width="22.28515625" customWidth="1"/>
    <col min="13573" max="13826" width="9.140625" customWidth="1"/>
    <col min="13827" max="13827" width="60.28515625" customWidth="1"/>
    <col min="13828" max="13828" width="22.28515625" customWidth="1"/>
    <col min="13829" max="14082" width="9.140625" customWidth="1"/>
    <col min="14083" max="14083" width="60.28515625" customWidth="1"/>
    <col min="14084" max="14084" width="22.28515625" customWidth="1"/>
    <col min="14085" max="14338" width="9.140625" customWidth="1"/>
    <col min="14339" max="14339" width="60.28515625" customWidth="1"/>
    <col min="14340" max="14340" width="22.28515625" customWidth="1"/>
    <col min="14341" max="14594" width="9.140625" customWidth="1"/>
    <col min="14595" max="14595" width="60.28515625" customWidth="1"/>
    <col min="14596" max="14596" width="22.28515625" customWidth="1"/>
    <col min="14597" max="14850" width="9.140625" customWidth="1"/>
    <col min="14851" max="14851" width="60.28515625" customWidth="1"/>
    <col min="14852" max="14852" width="22.28515625" customWidth="1"/>
    <col min="14853" max="15106" width="9.140625" customWidth="1"/>
    <col min="15107" max="15107" width="60.28515625" customWidth="1"/>
    <col min="15108" max="15108" width="22.28515625" customWidth="1"/>
    <col min="15109" max="15362" width="9.140625" customWidth="1"/>
    <col min="15363" max="15363" width="60.28515625" customWidth="1"/>
    <col min="15364" max="15364" width="22.28515625" customWidth="1"/>
    <col min="15365" max="15618" width="9.140625" customWidth="1"/>
    <col min="15619" max="15619" width="60.28515625" customWidth="1"/>
    <col min="15620" max="15620" width="22.28515625" customWidth="1"/>
    <col min="15621" max="15874" width="9.140625" customWidth="1"/>
    <col min="15875" max="15875" width="60.28515625" customWidth="1"/>
    <col min="15876" max="15876" width="22.28515625" customWidth="1"/>
    <col min="15877" max="16130" width="9.140625" customWidth="1"/>
    <col min="16131" max="16131" width="60.28515625" customWidth="1"/>
    <col min="16132" max="16132" width="22.28515625" customWidth="1"/>
    <col min="16133" max="16384" width="9.140625" customWidth="1"/>
  </cols>
  <sheetData>
    <row r="1" spans="2:4" ht="15.75" thickBot="1"/>
    <row r="2" spans="2:4" ht="78" customHeight="1" thickBot="1">
      <c r="B2" s="78" t="s">
        <v>106</v>
      </c>
      <c r="C2" s="322" t="s">
        <v>168</v>
      </c>
      <c r="D2" s="322" t="s">
        <v>169</v>
      </c>
    </row>
    <row r="3" spans="2:4" ht="16.5" thickBot="1">
      <c r="B3" s="83" t="s">
        <v>170</v>
      </c>
      <c r="C3" s="322"/>
      <c r="D3" s="322"/>
    </row>
    <row r="4" spans="2:4" ht="45" customHeight="1" thickBot="1">
      <c r="B4" s="79" t="s">
        <v>109</v>
      </c>
      <c r="C4" s="80" t="s">
        <v>171</v>
      </c>
      <c r="D4" s="81" t="s">
        <v>172</v>
      </c>
    </row>
    <row r="5" spans="2:4" ht="45" customHeight="1" thickBot="1">
      <c r="B5" s="79" t="s">
        <v>112</v>
      </c>
      <c r="C5" s="80" t="s">
        <v>173</v>
      </c>
      <c r="D5" s="83" t="s">
        <v>174</v>
      </c>
    </row>
    <row r="6" spans="2:4" ht="45" customHeight="1" thickBot="1">
      <c r="B6" s="79" t="s">
        <v>115</v>
      </c>
      <c r="C6" s="80" t="s">
        <v>175</v>
      </c>
      <c r="D6" s="85" t="s">
        <v>176</v>
      </c>
    </row>
    <row r="7" spans="2:4" ht="45" customHeight="1" thickBot="1">
      <c r="B7" s="79" t="s">
        <v>118</v>
      </c>
      <c r="C7" s="80" t="s">
        <v>177</v>
      </c>
      <c r="D7" s="85" t="s">
        <v>178</v>
      </c>
    </row>
    <row r="8" spans="2:4" ht="45" customHeight="1" thickBot="1">
      <c r="B8" s="79" t="s">
        <v>120</v>
      </c>
      <c r="C8" s="80" t="s">
        <v>179</v>
      </c>
      <c r="D8" s="85" t="s">
        <v>180</v>
      </c>
    </row>
    <row r="9" spans="2:4" ht="45" customHeight="1" thickBot="1">
      <c r="B9" s="79" t="s">
        <v>123</v>
      </c>
      <c r="C9" s="80" t="s">
        <v>181</v>
      </c>
      <c r="D9" s="85" t="s">
        <v>182</v>
      </c>
    </row>
    <row r="10" spans="2:4" ht="45" customHeight="1" thickBot="1">
      <c r="B10" s="79" t="s">
        <v>126</v>
      </c>
      <c r="C10" s="80" t="s">
        <v>183</v>
      </c>
      <c r="D10" s="85" t="s">
        <v>184</v>
      </c>
    </row>
    <row r="11" spans="2:4" ht="45" customHeight="1" thickBot="1">
      <c r="B11" s="86">
        <v>43107</v>
      </c>
      <c r="C11" s="80" t="s">
        <v>185</v>
      </c>
      <c r="D11" s="85" t="s">
        <v>186</v>
      </c>
    </row>
    <row r="12" spans="2:4" ht="45" customHeight="1" thickBot="1">
      <c r="B12" s="86">
        <v>43138</v>
      </c>
      <c r="C12" s="80" t="s">
        <v>187</v>
      </c>
      <c r="D12" s="85" t="s">
        <v>188</v>
      </c>
    </row>
    <row r="13" spans="2:4" ht="45" customHeight="1" thickBot="1">
      <c r="B13" s="86">
        <v>43166</v>
      </c>
      <c r="C13" s="80" t="s">
        <v>189</v>
      </c>
      <c r="D13" s="85" t="s">
        <v>48</v>
      </c>
    </row>
    <row r="14" spans="2:4" ht="45" customHeight="1" thickBot="1">
      <c r="B14" s="86">
        <v>43197</v>
      </c>
      <c r="C14" s="80" t="s">
        <v>190</v>
      </c>
      <c r="D14" s="85" t="s">
        <v>191</v>
      </c>
    </row>
    <row r="15" spans="2:4" ht="45" customHeight="1" thickBot="1">
      <c r="B15" s="79" t="s">
        <v>129</v>
      </c>
      <c r="C15" s="80" t="s">
        <v>192</v>
      </c>
      <c r="D15" s="87" t="s">
        <v>193</v>
      </c>
    </row>
    <row r="16" spans="2:4" ht="45" customHeight="1" thickBot="1">
      <c r="B16" s="86">
        <v>43108</v>
      </c>
      <c r="C16" s="80" t="s">
        <v>194</v>
      </c>
      <c r="D16" s="85" t="s">
        <v>195</v>
      </c>
    </row>
    <row r="17" spans="2:4" ht="45" customHeight="1" thickBot="1">
      <c r="B17" s="86">
        <v>43139</v>
      </c>
      <c r="C17" s="80" t="s">
        <v>196</v>
      </c>
      <c r="D17" s="85" t="s">
        <v>197</v>
      </c>
    </row>
    <row r="18" spans="2:4" ht="45" customHeight="1" thickBot="1">
      <c r="B18" s="86">
        <v>43167</v>
      </c>
      <c r="C18" s="80" t="s">
        <v>198</v>
      </c>
      <c r="D18" s="85" t="s">
        <v>199</v>
      </c>
    </row>
    <row r="19" spans="2:4" ht="45" customHeight="1" thickBot="1">
      <c r="B19" s="86">
        <v>43198</v>
      </c>
      <c r="C19" s="80" t="s">
        <v>200</v>
      </c>
      <c r="D19" s="85" t="s">
        <v>54</v>
      </c>
    </row>
    <row r="20" spans="2:4" ht="45" customHeight="1" thickBot="1">
      <c r="B20" s="86">
        <v>43228</v>
      </c>
      <c r="C20" s="80" t="s">
        <v>201</v>
      </c>
      <c r="D20" s="85" t="s">
        <v>202</v>
      </c>
    </row>
    <row r="21" spans="2:4" ht="45" customHeight="1" thickBot="1">
      <c r="B21" s="79" t="s">
        <v>132</v>
      </c>
      <c r="C21" s="80" t="s">
        <v>203</v>
      </c>
      <c r="D21" s="85" t="s">
        <v>204</v>
      </c>
    </row>
    <row r="22" spans="2:4" ht="45" customHeight="1" thickBot="1">
      <c r="B22" s="86">
        <v>43109</v>
      </c>
      <c r="C22" s="80" t="s">
        <v>205</v>
      </c>
      <c r="D22" s="85" t="s">
        <v>75</v>
      </c>
    </row>
    <row r="23" spans="2:4" ht="45" customHeight="1" thickBot="1">
      <c r="B23" s="86">
        <v>43140</v>
      </c>
      <c r="C23" s="80" t="s">
        <v>206</v>
      </c>
      <c r="D23" s="85" t="s">
        <v>207</v>
      </c>
    </row>
    <row r="24" spans="2:4" ht="45" customHeight="1" thickBot="1">
      <c r="B24" s="86">
        <v>43168</v>
      </c>
      <c r="C24" s="80" t="s">
        <v>208</v>
      </c>
      <c r="D24" s="85" t="s">
        <v>87</v>
      </c>
    </row>
    <row r="25" spans="2:4" ht="45" customHeight="1" thickBot="1">
      <c r="B25" s="79" t="s">
        <v>135</v>
      </c>
      <c r="C25" s="80" t="s">
        <v>209</v>
      </c>
      <c r="D25" s="85" t="s">
        <v>210</v>
      </c>
    </row>
    <row r="26" spans="2:4" ht="45" customHeight="1" thickBot="1">
      <c r="B26" s="79" t="s">
        <v>137</v>
      </c>
      <c r="C26" s="80" t="s">
        <v>211</v>
      </c>
      <c r="D26" s="85" t="s">
        <v>212</v>
      </c>
    </row>
    <row r="27" spans="2:4" ht="45" customHeight="1" thickBot="1">
      <c r="B27" s="79" t="s">
        <v>140</v>
      </c>
      <c r="C27" s="80" t="s">
        <v>213</v>
      </c>
      <c r="D27" s="85" t="s">
        <v>214</v>
      </c>
    </row>
    <row r="28" spans="2:4" ht="45" customHeight="1" thickBot="1">
      <c r="B28" s="86">
        <v>43112</v>
      </c>
      <c r="C28" s="80" t="s">
        <v>215</v>
      </c>
      <c r="D28" s="85" t="s">
        <v>216</v>
      </c>
    </row>
    <row r="29" spans="2:4" ht="45" customHeight="1" thickBot="1">
      <c r="B29" s="86">
        <v>43143</v>
      </c>
      <c r="C29" s="80" t="s">
        <v>217</v>
      </c>
      <c r="D29" s="85" t="s">
        <v>61</v>
      </c>
    </row>
    <row r="30" spans="2:4" ht="45" customHeight="1" thickBot="1">
      <c r="B30" s="86">
        <v>43171</v>
      </c>
      <c r="C30" s="80" t="s">
        <v>218</v>
      </c>
      <c r="D30" s="85" t="s">
        <v>219</v>
      </c>
    </row>
    <row r="31" spans="2:4" ht="45" customHeight="1" thickBot="1">
      <c r="B31" s="86">
        <v>43202</v>
      </c>
      <c r="C31" s="80" t="s">
        <v>220</v>
      </c>
      <c r="D31" s="85" t="s">
        <v>221</v>
      </c>
    </row>
    <row r="32" spans="2:4" ht="45" customHeight="1" thickBot="1">
      <c r="B32" s="86">
        <v>43232</v>
      </c>
      <c r="C32" s="80" t="s">
        <v>222</v>
      </c>
      <c r="D32" s="85" t="s">
        <v>223</v>
      </c>
    </row>
    <row r="33" spans="2:4" ht="45" customHeight="1" thickBot="1">
      <c r="B33" s="79" t="s">
        <v>142</v>
      </c>
      <c r="C33" s="80" t="s">
        <v>224</v>
      </c>
      <c r="D33" s="85" t="s">
        <v>225</v>
      </c>
    </row>
    <row r="34" spans="2:4" ht="45" customHeight="1" thickBot="1">
      <c r="B34" s="86">
        <v>43113</v>
      </c>
      <c r="C34" s="80" t="s">
        <v>226</v>
      </c>
      <c r="D34" s="85" t="s">
        <v>227</v>
      </c>
    </row>
    <row r="35" spans="2:4" ht="45" customHeight="1" thickBot="1">
      <c r="B35" s="86">
        <v>43144</v>
      </c>
      <c r="C35" s="80" t="s">
        <v>228</v>
      </c>
      <c r="D35" s="85" t="s">
        <v>229</v>
      </c>
    </row>
    <row r="36" spans="2:4" ht="45" customHeight="1" thickBot="1">
      <c r="B36" s="86">
        <v>43172</v>
      </c>
      <c r="C36" s="80" t="s">
        <v>230</v>
      </c>
      <c r="D36" s="85" t="s">
        <v>231</v>
      </c>
    </row>
    <row r="37" spans="2:4" ht="45" customHeight="1" thickBot="1">
      <c r="B37" s="86">
        <v>43203</v>
      </c>
      <c r="C37" s="80" t="s">
        <v>232</v>
      </c>
      <c r="D37" s="85" t="s">
        <v>233</v>
      </c>
    </row>
    <row r="38" spans="2:4" ht="45" customHeight="1" thickBot="1">
      <c r="B38" s="79" t="s">
        <v>145</v>
      </c>
      <c r="C38" s="80" t="s">
        <v>167</v>
      </c>
    </row>
  </sheetData>
  <mergeCells count="2">
    <mergeCell ref="C2:C3"/>
    <mergeCell ref="D2:D3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88</vt:i4>
      </vt:variant>
    </vt:vector>
  </HeadingPairs>
  <TitlesOfParts>
    <vt:vector size="107" baseType="lpstr">
      <vt:lpstr>год</vt:lpstr>
      <vt:lpstr>Отчет_январь</vt:lpstr>
      <vt:lpstr>Отчет_февраль</vt:lpstr>
      <vt:lpstr>Отчет_март</vt:lpstr>
      <vt:lpstr>Отчет_апрель</vt:lpstr>
      <vt:lpstr>Отчет_апрель_(2)</vt:lpstr>
      <vt:lpstr>отчет_Май_</vt:lpstr>
      <vt:lpstr>Отчёт_май_К</vt:lpstr>
      <vt:lpstr>отчет_июнь</vt:lpstr>
      <vt:lpstr>Отчёт_июнь_К_</vt:lpstr>
      <vt:lpstr>Отчет ИюльК</vt:lpstr>
      <vt:lpstr>Отчет Август К</vt:lpstr>
      <vt:lpstr>Отчет Сент К</vt:lpstr>
      <vt:lpstr>Отчет Окт К</vt:lpstr>
      <vt:lpstr>Отчет Ноя К</vt:lpstr>
      <vt:lpstr>Отчет сентябрь</vt:lpstr>
      <vt:lpstr>Отчет октябрь</vt:lpstr>
      <vt:lpstr>тех_прич</vt:lpstr>
      <vt:lpstr>орг_прич</vt:lpstr>
      <vt:lpstr>'Отчет ИюльК'!_ftn1</vt:lpstr>
      <vt:lpstr>Отчет_апрель!_ftn1</vt:lpstr>
      <vt:lpstr>'Отчет_апрель_(2)'!_ftn1</vt:lpstr>
      <vt:lpstr>Отчет_март!_ftn1</vt:lpstr>
      <vt:lpstr>Отчет_февраль!_ftn1</vt:lpstr>
      <vt:lpstr>Отчет_январь!_ftn1</vt:lpstr>
      <vt:lpstr>'Отчет Август К'!_ftnref1</vt:lpstr>
      <vt:lpstr>'Отчет ИюльК'!_ftnref1</vt:lpstr>
      <vt:lpstr>'Отчет Ноя К'!_ftnref1</vt:lpstr>
      <vt:lpstr>'Отчет Окт К'!_ftnref1</vt:lpstr>
      <vt:lpstr>'Отчет октябрь'!_ftnref1</vt:lpstr>
      <vt:lpstr>'Отчет Сент К'!_ftnref1</vt:lpstr>
      <vt:lpstr>'Отчет сентябрь'!_ftnref1</vt:lpstr>
      <vt:lpstr>Отчет_апрель!_ftnref1</vt:lpstr>
      <vt:lpstr>'Отчет_апрель_(2)'!_ftnref1</vt:lpstr>
      <vt:lpstr>Отчет_март!_ftnref1</vt:lpstr>
      <vt:lpstr>Отчет_февраль!_ftnref1</vt:lpstr>
      <vt:lpstr>Отчет_январь!_ftnref1</vt:lpstr>
      <vt:lpstr>'Отчет Август К'!_Toc472327096</vt:lpstr>
      <vt:lpstr>'Отчет ИюльК'!_Toc472327096</vt:lpstr>
      <vt:lpstr>'Отчет Ноя К'!_Toc472327096</vt:lpstr>
      <vt:lpstr>'Отчет Окт К'!_Toc472327096</vt:lpstr>
      <vt:lpstr>'Отчет октябрь'!_Toc472327096</vt:lpstr>
      <vt:lpstr>'Отчет Сент К'!_Toc472327096</vt:lpstr>
      <vt:lpstr>'Отчет сентябрь'!_Toc472327096</vt:lpstr>
      <vt:lpstr>Отчет_апрель!_Toc472327096</vt:lpstr>
      <vt:lpstr>'Отчет_апрель_(2)'!_Toc472327096</vt:lpstr>
      <vt:lpstr>Отчет_март!_Toc472327096</vt:lpstr>
      <vt:lpstr>Отчет_февраль!_Toc472327096</vt:lpstr>
      <vt:lpstr>Отчет_январь!_Toc472327096</vt:lpstr>
      <vt:lpstr>M</vt:lpstr>
      <vt:lpstr>орг_прич!sub_22301</vt:lpstr>
      <vt:lpstr>орг_прич!sub_22302</vt:lpstr>
      <vt:lpstr>орг_прич!sub_22303</vt:lpstr>
      <vt:lpstr>орг_прич!sub_22304</vt:lpstr>
      <vt:lpstr>орг_прич!sub_22305</vt:lpstr>
      <vt:lpstr>орг_прич!sub_22306</vt:lpstr>
      <vt:lpstr>орг_прич!sub_22307</vt:lpstr>
      <vt:lpstr>орг_прич!sub_22308</vt:lpstr>
      <vt:lpstr>орг_прич!sub_22309</vt:lpstr>
      <vt:lpstr>орг_прич!sub_22310</vt:lpstr>
      <vt:lpstr>орг_прич!sub_22311</vt:lpstr>
      <vt:lpstr>орг_прич!sub_22312</vt:lpstr>
      <vt:lpstr>орг_прич!sub_223122</vt:lpstr>
      <vt:lpstr>орг_прич!sub_223123</vt:lpstr>
      <vt:lpstr>орг_прич!sub_223124</vt:lpstr>
      <vt:lpstr>орг_прич!sub_223125</vt:lpstr>
      <vt:lpstr>орг_прич!sub_22313</vt:lpstr>
      <vt:lpstr>орг_прич!sub_223131</vt:lpstr>
      <vt:lpstr>орг_прич!sub_223132</vt:lpstr>
      <vt:lpstr>орг_прич!sub_223133</vt:lpstr>
      <vt:lpstr>орг_прич!sub_223134</vt:lpstr>
      <vt:lpstr>орг_прич!sub_22314</vt:lpstr>
      <vt:lpstr>орг_прич!sub_22371</vt:lpstr>
      <vt:lpstr>орг_прич!sub_22372</vt:lpstr>
      <vt:lpstr>орг_прич!sub_22373</vt:lpstr>
      <vt:lpstr>орг_прич!sub_22374</vt:lpstr>
      <vt:lpstr>орг_прич!sub_22381</vt:lpstr>
      <vt:lpstr>орг_прич!sub_22382</vt:lpstr>
      <vt:lpstr>орг_прич!sub_22383</vt:lpstr>
      <vt:lpstr>орг_прич!sub_22384</vt:lpstr>
      <vt:lpstr>орг_прич!sub_22385</vt:lpstr>
      <vt:lpstr>орг_прич!sub_22391</vt:lpstr>
      <vt:lpstr>орг_прич!sub_22392</vt:lpstr>
      <vt:lpstr>орг_прич!sub_22393</vt:lpstr>
      <vt:lpstr>тех_прич!sub_22400</vt:lpstr>
      <vt:lpstr>тех_прич!sub_22401</vt:lpstr>
      <vt:lpstr>тех_прич!sub_22402</vt:lpstr>
      <vt:lpstr>тех_прич!sub_22403</vt:lpstr>
      <vt:lpstr>тех_прич!sub_22404</vt:lpstr>
      <vt:lpstr>тех_прич!sub_22405</vt:lpstr>
      <vt:lpstr>тех_прич!sub_22406</vt:lpstr>
      <vt:lpstr>тех_прич!sub_22407</vt:lpstr>
      <vt:lpstr>тех_прич!sub_22408</vt:lpstr>
      <vt:lpstr>тех_прич!sub_22409</vt:lpstr>
      <vt:lpstr>тех_прич!sub_22410</vt:lpstr>
      <vt:lpstr>тех_прич!sub_22411</vt:lpstr>
      <vt:lpstr>тех_прич!sub_22412</vt:lpstr>
      <vt:lpstr>тех_прич!sub_22413</vt:lpstr>
      <vt:lpstr>тех_прич!sub_22414</vt:lpstr>
      <vt:lpstr>тех_прич!sub_22415</vt:lpstr>
      <vt:lpstr>тех_прич!sub_22416</vt:lpstr>
      <vt:lpstr>тех_прич!sub_22417</vt:lpstr>
      <vt:lpstr>тех_прич!sub_22418</vt:lpstr>
      <vt:lpstr>тех_прич!sub_22419</vt:lpstr>
      <vt:lpstr>тех_прич!sub_22420</vt:lpstr>
      <vt:lpstr>тех_прич!sub_22421</vt:lpstr>
      <vt:lpstr>орг_прич!sub_229121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Irina</cp:lastModifiedBy>
  <cp:lastPrinted>2019-05-01T18:21:37Z</cp:lastPrinted>
  <dcterms:created xsi:type="dcterms:W3CDTF">2017-02-13T15:22:59Z</dcterms:created>
  <dcterms:modified xsi:type="dcterms:W3CDTF">2020-05-14T11:29:22Z</dcterms:modified>
</cp:coreProperties>
</file>