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мои документы\стандарты раскрытия\Электроэнергетика\"/>
    </mc:Choice>
  </mc:AlternateContent>
  <xr:revisionPtr revIDLastSave="0" documentId="8_{A00284FF-5532-4A73-ABBD-E2A2D0869C9C}" xr6:coauthVersionLast="47" xr6:coauthVersionMax="47" xr10:uidLastSave="{00000000-0000-0000-0000-000000000000}"/>
  <bookViews>
    <workbookView xWindow="-109" yWindow="-109" windowWidth="26301" windowHeight="14427" xr2:uid="{00000000-000D-0000-FFFF-FFFF00000000}"/>
  </bookViews>
  <sheets>
    <sheet name="Баланс эл.энергии 2021" sheetId="1" r:id="rId1"/>
    <sheet name="Баланс мощности 2021" sheetId="2" r:id="rId2"/>
  </sheets>
  <externalReferences>
    <externalReference r:id="rId3"/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75" i="2" l="1"/>
  <c r="L62" i="2"/>
  <c r="L61" i="2"/>
  <c r="K61" i="2"/>
  <c r="K44" i="2"/>
  <c r="K43" i="2"/>
  <c r="K42" i="2"/>
  <c r="J41" i="2"/>
  <c r="H41" i="2"/>
  <c r="J45" i="2"/>
  <c r="K45" i="2"/>
  <c r="K60" i="2"/>
  <c r="C45" i="2"/>
  <c r="C41" i="2"/>
  <c r="L45" i="2"/>
  <c r="I45" i="2"/>
  <c r="D45" i="2"/>
  <c r="G45" i="2"/>
  <c r="F45" i="2"/>
  <c r="E45" i="2"/>
  <c r="J45" i="1"/>
  <c r="C42" i="2"/>
  <c r="C43" i="2"/>
  <c r="C44" i="2"/>
  <c r="H30" i="2"/>
  <c r="B42" i="2"/>
  <c r="B43" i="2"/>
  <c r="B44" i="2"/>
  <c r="B45" i="2"/>
  <c r="B41" i="2"/>
  <c r="L21" i="2"/>
  <c r="L20" i="2" s="1"/>
  <c r="L19" i="2" s="1"/>
  <c r="L7" i="2" s="1"/>
  <c r="K21" i="2"/>
  <c r="L17" i="2"/>
  <c r="K16" i="2"/>
  <c r="K17" i="2"/>
  <c r="H17" i="2" s="1"/>
  <c r="K15" i="2"/>
  <c r="K13" i="2" s="1"/>
  <c r="K75" i="2"/>
  <c r="J75" i="2"/>
  <c r="I75" i="2"/>
  <c r="I73" i="2" s="1"/>
  <c r="J74" i="2"/>
  <c r="J73" i="2" s="1"/>
  <c r="I74" i="2"/>
  <c r="H71" i="2"/>
  <c r="L70" i="2"/>
  <c r="L69" i="2" s="1"/>
  <c r="K70" i="2"/>
  <c r="K69" i="2" s="1"/>
  <c r="J69" i="2"/>
  <c r="I69" i="2"/>
  <c r="H68" i="2"/>
  <c r="H67" i="2"/>
  <c r="L66" i="2"/>
  <c r="K66" i="2"/>
  <c r="J66" i="2"/>
  <c r="I66" i="2"/>
  <c r="H65" i="2"/>
  <c r="H64" i="2"/>
  <c r="L63" i="2"/>
  <c r="K63" i="2"/>
  <c r="J63" i="2"/>
  <c r="I63" i="2"/>
  <c r="J60" i="2"/>
  <c r="I60" i="2"/>
  <c r="L55" i="2"/>
  <c r="K55" i="2"/>
  <c r="J55" i="2"/>
  <c r="I55" i="2"/>
  <c r="H53" i="2"/>
  <c r="H52" i="2"/>
  <c r="H51" i="2"/>
  <c r="H32" i="2"/>
  <c r="H31" i="2"/>
  <c r="L29" i="2"/>
  <c r="K29" i="2"/>
  <c r="J29" i="2"/>
  <c r="I29" i="2"/>
  <c r="H28" i="2"/>
  <c r="H27" i="2"/>
  <c r="H26" i="2"/>
  <c r="H25" i="2"/>
  <c r="L24" i="2"/>
  <c r="K24" i="2"/>
  <c r="J24" i="2"/>
  <c r="I24" i="2"/>
  <c r="H23" i="2"/>
  <c r="H22" i="2"/>
  <c r="J20" i="2"/>
  <c r="I20" i="2"/>
  <c r="I19" i="2" s="1"/>
  <c r="H18" i="2"/>
  <c r="H16" i="2"/>
  <c r="H14" i="2"/>
  <c r="L13" i="2"/>
  <c r="J13" i="2"/>
  <c r="I13" i="2"/>
  <c r="H12" i="2"/>
  <c r="C41" i="1"/>
  <c r="C45" i="1"/>
  <c r="N44" i="1"/>
  <c r="L7" i="1"/>
  <c r="G7" i="1"/>
  <c r="I20" i="1"/>
  <c r="K16" i="1"/>
  <c r="K15" i="1"/>
  <c r="F18" i="1"/>
  <c r="L21" i="1"/>
  <c r="K21" i="1"/>
  <c r="L75" i="1"/>
  <c r="K75" i="1"/>
  <c r="J75" i="1"/>
  <c r="I75" i="1"/>
  <c r="L74" i="1"/>
  <c r="K74" i="1"/>
  <c r="J74" i="1"/>
  <c r="J73" i="1" s="1"/>
  <c r="I74" i="1"/>
  <c r="I73" i="1"/>
  <c r="H71" i="1"/>
  <c r="H70" i="1"/>
  <c r="L69" i="1"/>
  <c r="K69" i="1"/>
  <c r="J69" i="1"/>
  <c r="I69" i="1"/>
  <c r="H69" i="1"/>
  <c r="H68" i="1"/>
  <c r="H67" i="1"/>
  <c r="L66" i="1"/>
  <c r="K66" i="1"/>
  <c r="J66" i="1"/>
  <c r="I66" i="1"/>
  <c r="H66" i="1" s="1"/>
  <c r="H65" i="1"/>
  <c r="H64" i="1"/>
  <c r="L63" i="1"/>
  <c r="K63" i="1"/>
  <c r="J63" i="1"/>
  <c r="H63" i="1" s="1"/>
  <c r="I63" i="1"/>
  <c r="H62" i="1"/>
  <c r="H61" i="1"/>
  <c r="L60" i="1"/>
  <c r="K60" i="1"/>
  <c r="J60" i="1"/>
  <c r="I60" i="1"/>
  <c r="L55" i="1"/>
  <c r="K55" i="1"/>
  <c r="J55" i="1"/>
  <c r="I55" i="1"/>
  <c r="H53" i="1"/>
  <c r="H52" i="1"/>
  <c r="H55" i="1" s="1"/>
  <c r="H51" i="1"/>
  <c r="L45" i="1"/>
  <c r="I45" i="1"/>
  <c r="H44" i="1"/>
  <c r="H43" i="1"/>
  <c r="K45" i="1"/>
  <c r="H42" i="1"/>
  <c r="H41" i="1"/>
  <c r="H32" i="1"/>
  <c r="H31" i="1"/>
  <c r="H30" i="1"/>
  <c r="L29" i="1"/>
  <c r="K29" i="1"/>
  <c r="J29" i="1"/>
  <c r="J36" i="1" s="1"/>
  <c r="I29" i="1"/>
  <c r="H29" i="1" s="1"/>
  <c r="H28" i="1"/>
  <c r="H27" i="1"/>
  <c r="H26" i="1"/>
  <c r="H25" i="1"/>
  <c r="L24" i="1"/>
  <c r="K24" i="1"/>
  <c r="J24" i="1"/>
  <c r="H24" i="1" s="1"/>
  <c r="I24" i="1"/>
  <c r="H23" i="1"/>
  <c r="H22" i="1"/>
  <c r="L20" i="1"/>
  <c r="L19" i="1" s="1"/>
  <c r="J20" i="1"/>
  <c r="J19" i="1" s="1"/>
  <c r="H18" i="1"/>
  <c r="H16" i="1"/>
  <c r="H15" i="1"/>
  <c r="H14" i="1"/>
  <c r="L13" i="1"/>
  <c r="K13" i="1"/>
  <c r="J13" i="1"/>
  <c r="I13" i="1"/>
  <c r="H12" i="1"/>
  <c r="G75" i="1"/>
  <c r="F75" i="1"/>
  <c r="E75" i="1"/>
  <c r="C75" i="1" s="1"/>
  <c r="D75" i="1"/>
  <c r="G74" i="1"/>
  <c r="F74" i="1"/>
  <c r="F73" i="1" s="1"/>
  <c r="E74" i="1"/>
  <c r="E73" i="1" s="1"/>
  <c r="D74" i="1"/>
  <c r="G73" i="1"/>
  <c r="C71" i="1"/>
  <c r="C70" i="1"/>
  <c r="G69" i="1"/>
  <c r="F69" i="1"/>
  <c r="E69" i="1"/>
  <c r="D69" i="1"/>
  <c r="C68" i="1"/>
  <c r="C67" i="1"/>
  <c r="G66" i="1"/>
  <c r="F66" i="1"/>
  <c r="E66" i="1"/>
  <c r="D66" i="1"/>
  <c r="C66" i="1"/>
  <c r="C65" i="1"/>
  <c r="C64" i="1"/>
  <c r="G63" i="1"/>
  <c r="F63" i="1"/>
  <c r="E63" i="1"/>
  <c r="D63" i="1"/>
  <c r="C62" i="1"/>
  <c r="C61" i="1"/>
  <c r="G60" i="1"/>
  <c r="F60" i="1"/>
  <c r="E60" i="1"/>
  <c r="D60" i="1"/>
  <c r="G55" i="1"/>
  <c r="F55" i="1"/>
  <c r="E55" i="1"/>
  <c r="D55" i="1"/>
  <c r="C53" i="1"/>
  <c r="C52" i="1"/>
  <c r="C51" i="1"/>
  <c r="C55" i="1" s="1"/>
  <c r="G45" i="1"/>
  <c r="D45" i="1"/>
  <c r="C44" i="1"/>
  <c r="C43" i="1"/>
  <c r="F42" i="1"/>
  <c r="C42" i="1" s="1"/>
  <c r="E41" i="1"/>
  <c r="E45" i="1" s="1"/>
  <c r="C32" i="1"/>
  <c r="C31" i="1"/>
  <c r="C30" i="1"/>
  <c r="G29" i="1"/>
  <c r="F29" i="1"/>
  <c r="E29" i="1"/>
  <c r="D29" i="1"/>
  <c r="C29" i="1" s="1"/>
  <c r="C28" i="1"/>
  <c r="C27" i="1"/>
  <c r="C26" i="1"/>
  <c r="C25" i="1"/>
  <c r="G24" i="1"/>
  <c r="F24" i="1"/>
  <c r="E24" i="1"/>
  <c r="D24" i="1"/>
  <c r="C23" i="1"/>
  <c r="C22" i="1"/>
  <c r="G21" i="1"/>
  <c r="G20" i="1" s="1"/>
  <c r="G19" i="1" s="1"/>
  <c r="F21" i="1"/>
  <c r="F20" i="1"/>
  <c r="E20" i="1"/>
  <c r="E19" i="1" s="1"/>
  <c r="D20" i="1"/>
  <c r="C20" i="1" s="1"/>
  <c r="C18" i="1"/>
  <c r="C17" i="1"/>
  <c r="C16" i="1"/>
  <c r="C15" i="1"/>
  <c r="C14" i="1"/>
  <c r="G13" i="1"/>
  <c r="F13" i="1"/>
  <c r="C13" i="1" s="1"/>
  <c r="E13" i="1"/>
  <c r="D13" i="1"/>
  <c r="C12" i="1"/>
  <c r="L73" i="1" l="1"/>
  <c r="H45" i="2"/>
  <c r="H43" i="2"/>
  <c r="H42" i="2"/>
  <c r="H44" i="2"/>
  <c r="J19" i="2"/>
  <c r="H63" i="2"/>
  <c r="H15" i="2"/>
  <c r="H55" i="2"/>
  <c r="H66" i="2"/>
  <c r="H24" i="2"/>
  <c r="H29" i="2"/>
  <c r="H75" i="2"/>
  <c r="J36" i="2"/>
  <c r="L60" i="2"/>
  <c r="H60" i="2" s="1"/>
  <c r="H69" i="2"/>
  <c r="L74" i="2"/>
  <c r="L73" i="2" s="1"/>
  <c r="H21" i="2"/>
  <c r="K20" i="2"/>
  <c r="K19" i="2" s="1"/>
  <c r="H19" i="2" s="1"/>
  <c r="L36" i="2"/>
  <c r="H13" i="2"/>
  <c r="L35" i="2"/>
  <c r="L34" i="2" s="1"/>
  <c r="L8" i="2"/>
  <c r="L11" i="2" s="1"/>
  <c r="L18" i="2"/>
  <c r="I36" i="2"/>
  <c r="H62" i="2"/>
  <c r="H61" i="2"/>
  <c r="H70" i="2"/>
  <c r="K74" i="2"/>
  <c r="H74" i="1"/>
  <c r="H75" i="1"/>
  <c r="H60" i="1"/>
  <c r="K73" i="1"/>
  <c r="H73" i="1" s="1"/>
  <c r="L8" i="1"/>
  <c r="L11" i="1" s="1"/>
  <c r="K7" i="1" s="1"/>
  <c r="L18" i="1"/>
  <c r="H45" i="1"/>
  <c r="I19" i="1"/>
  <c r="H13" i="1"/>
  <c r="L36" i="1"/>
  <c r="L35" i="1"/>
  <c r="I36" i="1"/>
  <c r="F19" i="1"/>
  <c r="F36" i="1"/>
  <c r="C36" i="1" s="1"/>
  <c r="C24" i="1"/>
  <c r="G36" i="1"/>
  <c r="C69" i="1"/>
  <c r="C74" i="1"/>
  <c r="D36" i="1"/>
  <c r="E36" i="1"/>
  <c r="C60" i="1"/>
  <c r="C63" i="1"/>
  <c r="F7" i="1"/>
  <c r="G35" i="1"/>
  <c r="G34" i="1" s="1"/>
  <c r="G18" i="1"/>
  <c r="G8" i="1"/>
  <c r="G11" i="1" s="1"/>
  <c r="C21" i="1"/>
  <c r="F45" i="1"/>
  <c r="D19" i="1"/>
  <c r="D73" i="1"/>
  <c r="C73" i="1" s="1"/>
  <c r="K36" i="2" l="1"/>
  <c r="H36" i="2" s="1"/>
  <c r="H20" i="2"/>
  <c r="H74" i="2"/>
  <c r="K73" i="2"/>
  <c r="H73" i="2" s="1"/>
  <c r="K7" i="2"/>
  <c r="L34" i="1"/>
  <c r="C19" i="1"/>
  <c r="F35" i="1"/>
  <c r="F34" i="1" s="1"/>
  <c r="F8" i="1"/>
  <c r="F10" i="1" s="1"/>
  <c r="E7" i="1" s="1"/>
  <c r="K18" i="2" l="1"/>
  <c r="K35" i="2"/>
  <c r="K34" i="2" s="1"/>
  <c r="K8" i="2"/>
  <c r="K10" i="2" s="1"/>
  <c r="J7" i="2" s="1"/>
  <c r="E18" i="1"/>
  <c r="E8" i="1"/>
  <c r="E9" i="1" s="1"/>
  <c r="D7" i="1" s="1"/>
  <c r="E35" i="1"/>
  <c r="E34" i="1" s="1"/>
  <c r="J18" i="2" l="1"/>
  <c r="J35" i="2"/>
  <c r="J34" i="2" s="1"/>
  <c r="J8" i="2"/>
  <c r="J9" i="2" s="1"/>
  <c r="I7" i="2" s="1"/>
  <c r="D35" i="1"/>
  <c r="D18" i="1"/>
  <c r="I35" i="2" l="1"/>
  <c r="I18" i="2"/>
  <c r="C35" i="1"/>
  <c r="D34" i="1"/>
  <c r="C34" i="1" s="1"/>
  <c r="H21" i="1"/>
  <c r="K20" i="1"/>
  <c r="H20" i="1" s="1"/>
  <c r="H35" i="2" l="1"/>
  <c r="I34" i="2"/>
  <c r="H34" i="2" s="1"/>
  <c r="K19" i="1"/>
  <c r="K36" i="1"/>
  <c r="H36" i="1" s="1"/>
  <c r="H19" i="1" l="1"/>
  <c r="H17" i="1"/>
  <c r="K8" i="1"/>
  <c r="K10" i="1" s="1"/>
  <c r="J7" i="1" s="1"/>
  <c r="J8" i="1" s="1"/>
  <c r="J9" i="1" s="1"/>
  <c r="I7" i="1" s="1"/>
  <c r="J18" i="1" l="1"/>
  <c r="J35" i="1"/>
  <c r="J34" i="1" s="1"/>
  <c r="K35" i="1"/>
  <c r="K34" i="1" s="1"/>
  <c r="K18" i="1"/>
  <c r="I35" i="1" l="1"/>
  <c r="I18" i="1"/>
  <c r="I34" i="1" l="1"/>
  <c r="H34" i="1" s="1"/>
  <c r="H35" i="1"/>
</calcChain>
</file>

<file path=xl/sharedStrings.xml><?xml version="1.0" encoding="utf-8"?>
<sst xmlns="http://schemas.openxmlformats.org/spreadsheetml/2006/main" count="304" uniqueCount="96">
  <si>
    <t xml:space="preserve">Баланс электрической энергии по сетям ВН, СН1, СН2 и НН  </t>
  </si>
  <si>
    <t>Таблица № 1.4.</t>
  </si>
  <si>
    <t/>
  </si>
  <si>
    <t>тыс.кВтч.</t>
  </si>
  <si>
    <t>п.п.</t>
  </si>
  <si>
    <t>Показатели</t>
  </si>
  <si>
    <t>Всего</t>
  </si>
  <si>
    <t>ВН</t>
  </si>
  <si>
    <t>СН1</t>
  </si>
  <si>
    <t>СН2</t>
  </si>
  <si>
    <t>НН</t>
  </si>
  <si>
    <t>1.</t>
  </si>
  <si>
    <t xml:space="preserve">Поступление эл.энергии в сеть , ВСЕГО </t>
  </si>
  <si>
    <t>1.1.</t>
  </si>
  <si>
    <t>из собственной смежной сети, всего,                            в т.ч. из сети</t>
  </si>
  <si>
    <t>х</t>
  </si>
  <si>
    <t>1.2.</t>
  </si>
  <si>
    <t>от электростанций</t>
  </si>
  <si>
    <t>1.3.</t>
  </si>
  <si>
    <t>от сетевых организаций (указать):</t>
  </si>
  <si>
    <t>1.3.1.</t>
  </si>
  <si>
    <t>ОАО "ФСК ЕЭС"</t>
  </si>
  <si>
    <t>1.3.2.</t>
  </si>
  <si>
    <t xml:space="preserve">от филиала "Рязаньэнерго" ОАО "МРСК Центра и Приволжья" </t>
  </si>
  <si>
    <t>1.3.3.</t>
  </si>
  <si>
    <t>от других сетевых организаций</t>
  </si>
  <si>
    <t>2.</t>
  </si>
  <si>
    <t xml:space="preserve">Потери электроэнергии в сети </t>
  </si>
  <si>
    <t>то же в % (п.2/п.1)</t>
  </si>
  <si>
    <t>3.</t>
  </si>
  <si>
    <t xml:space="preserve">Полезный отпуск из сети </t>
  </si>
  <si>
    <t>3.1.</t>
  </si>
  <si>
    <t>в т.ч. потребителям сбытовых компаний розничного рынка (указать по сбытовым компаниям):</t>
  </si>
  <si>
    <t>3.1.1.</t>
  </si>
  <si>
    <t>ОАО "РЭСК"</t>
  </si>
  <si>
    <t>3.1.2.</t>
  </si>
  <si>
    <t>ООО РГМЭК</t>
  </si>
  <si>
    <t>3.1.3.</t>
  </si>
  <si>
    <t>ОАО "Оборонэнергосбыт"</t>
  </si>
  <si>
    <t>3.2.</t>
  </si>
  <si>
    <t>потребителям оптового рынка (указать):</t>
  </si>
  <si>
    <t>3.2.1.</t>
  </si>
  <si>
    <t>3.2.2.</t>
  </si>
  <si>
    <t>3.2.3.</t>
  </si>
  <si>
    <t>3.3.</t>
  </si>
  <si>
    <t>расход электроэнергии на собственные производственные и хозяйственные нужды</t>
  </si>
  <si>
    <t>3.4.</t>
  </si>
  <si>
    <t>сальдо переток в другие сетевые организации (транзит, указать организации):</t>
  </si>
  <si>
    <t>3.4.1.</t>
  </si>
  <si>
    <t>3.4.2.</t>
  </si>
  <si>
    <t>3.4.3.</t>
  </si>
  <si>
    <t>4.1.</t>
  </si>
  <si>
    <t>Расчетное поступление в сеть для сторонних потребителей</t>
  </si>
  <si>
    <t>4.2.</t>
  </si>
  <si>
    <t>Потери, отнесенные на сторонних потребителей</t>
  </si>
  <si>
    <t>4.3.</t>
  </si>
  <si>
    <t>Суммарный полезный отпуск на сторону</t>
  </si>
  <si>
    <t xml:space="preserve">Расшифровка п. 1.3.3.(Поступление от других сетевых организаций) </t>
  </si>
  <si>
    <t>№</t>
  </si>
  <si>
    <t>Наименование других сетевых организаций</t>
  </si>
  <si>
    <t>Центральный филиал ООО "Газпром энерго"</t>
  </si>
  <si>
    <t>АО "РОЭК" Центральный исполнительный аппарат</t>
  </si>
  <si>
    <t>Прочие</t>
  </si>
  <si>
    <t>Итого</t>
  </si>
  <si>
    <t xml:space="preserve">Расшифровка п.3. 4. (Полезный отпуск - переток в другие сетевые организации) </t>
  </si>
  <si>
    <t xml:space="preserve">Расшифровка п. 3.1 (Полезный отпуск потребителям,  присоединенным к сети) </t>
  </si>
  <si>
    <t>Наименование сбытовых организаций</t>
  </si>
  <si>
    <t>ОАО "РЭСК" всего, в том числе:</t>
  </si>
  <si>
    <t>прочие потребители</t>
  </si>
  <si>
    <t>население</t>
  </si>
  <si>
    <t>ООО "РГМЭК" всего, в том числе:</t>
  </si>
  <si>
    <t>2.1.</t>
  </si>
  <si>
    <t>2.2.</t>
  </si>
  <si>
    <t>4.</t>
  </si>
  <si>
    <t>ПРОЧИЕ</t>
  </si>
  <si>
    <t>Итого всего, в том числе:</t>
  </si>
  <si>
    <t xml:space="preserve">Баланс электрической мощности по ВН, СН1, СН2 и НН  </t>
  </si>
  <si>
    <t>Таблица № 1.5.</t>
  </si>
  <si>
    <t>тыс.кВт</t>
  </si>
  <si>
    <t xml:space="preserve">Поступление мощности в сеть , ВСЕГО </t>
  </si>
  <si>
    <t xml:space="preserve">Потери в сети </t>
  </si>
  <si>
    <t xml:space="preserve">Полезный отпуск мощности из сети </t>
  </si>
  <si>
    <t>в т.ч. заявленная (расчетная) мощность потребителей сбытовых компаний розничного рынка (указать по сбытовым компаниям):</t>
  </si>
  <si>
    <t>заявленная (расчетная) мощность потребителей оптового рынка (указать):</t>
  </si>
  <si>
    <t>мощность на собственные производственные и хозяйственные нужды</t>
  </si>
  <si>
    <t>в другие сетевые организации (транзит, указать организации):</t>
  </si>
  <si>
    <t>Расчетное поступление мощности для сторонних потребителей</t>
  </si>
  <si>
    <t>Суммарная мощность на сторону</t>
  </si>
  <si>
    <t xml:space="preserve">Расшифровка п. 1.3.3 (Поступление от других сетевых организаций) </t>
  </si>
  <si>
    <t xml:space="preserve">Расшифровка п. 3.4. (Полезный отпуск - переток в другие сетевые организации) </t>
  </si>
  <si>
    <t>ОАО "РЭСК"всего, в том числе:</t>
  </si>
  <si>
    <t xml:space="preserve"> ООО "РГМЭК"всего, в том числе:</t>
  </si>
  <si>
    <t>2021 план</t>
  </si>
  <si>
    <t>2021план</t>
  </si>
  <si>
    <t>2021факт</t>
  </si>
  <si>
    <t>Московская дирекция по энергообеспечению Трансэнерго - филиал ОАО "РЖД"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</si>
</sst>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0"/>
    <numFmt numFmtId="165" formatCode="0.0%"/>
    <numFmt numFmtId="166" formatCode="0.000"/>
    <numFmt numFmtId="167" formatCode="0.0"/>
    <numFmt numFmtId="168" formatCode="0.0000"/>
    <numFmt numFmtId="169" formatCode="#,##0.0000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b/>
      <sz val="13"/>
      <name val="Times New Roman"/>
      <family val="1"/>
      <charset val="204"/>
    </font>
    <font>
      <sz val="10"/>
      <color indexed="10"/>
      <name val="Times New Roman CYR"/>
      <charset val="204"/>
    </font>
    <font>
      <sz val="10"/>
      <name val="Times New Roman"/>
      <family val="1"/>
      <charset val="204"/>
    </font>
    <font>
      <sz val="9"/>
      <name val="Times New Roman Cyr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ahoma"/>
      <family val="2"/>
      <charset val="204"/>
    </font>
    <font>
      <u/>
      <sz val="10"/>
      <color indexed="12"/>
      <name val="Times New Roman Cyr"/>
      <charset val="204"/>
    </font>
    <font>
      <u/>
      <sz val="10"/>
      <color indexed="12"/>
      <name val="Times New Roman"/>
      <family val="1"/>
      <charset val="204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4" fillId="0" borderId="0"/>
    <xf numFmtId="0" fontId="12" fillId="0" borderId="1" applyBorder="0">
      <alignment horizontal="center" vertical="center" wrapText="1"/>
    </xf>
    <xf numFmtId="0" fontId="13" fillId="0" borderId="0" applyNumberFormat="0" applyFill="0" applyBorder="0" applyAlignment="0" applyProtection="0">
      <alignment vertical="top"/>
      <protection locked="0"/>
    </xf>
  </cellStyleXfs>
  <cellXfs count="173">
    <xf numFmtId="0" fontId="0" fillId="0" borderId="0" xfId="0"/>
    <xf numFmtId="0" fontId="3" fillId="0" borderId="0" xfId="2" applyNumberFormat="1" applyFont="1" applyFill="1" applyBorder="1" applyAlignment="1" applyProtection="1">
      <alignment vertical="top"/>
    </xf>
    <xf numFmtId="0" fontId="3" fillId="0" borderId="0" xfId="2" applyNumberFormat="1" applyFont="1" applyFill="1" applyBorder="1" applyAlignment="1" applyProtection="1">
      <alignment vertical="top" wrapText="1"/>
    </xf>
    <xf numFmtId="0" fontId="4" fillId="0" borderId="0" xfId="3"/>
    <xf numFmtId="0" fontId="4" fillId="0" borderId="0" xfId="3" applyProtection="1"/>
    <xf numFmtId="0" fontId="5" fillId="0" borderId="0" xfId="2" applyNumberFormat="1" applyFont="1" applyFill="1" applyBorder="1" applyAlignment="1" applyProtection="1">
      <alignment vertical="top"/>
    </xf>
    <xf numFmtId="0" fontId="5" fillId="0" borderId="0" xfId="2" applyNumberFormat="1" applyFont="1" applyFill="1" applyBorder="1" applyAlignment="1" applyProtection="1">
      <alignment vertical="top" wrapText="1"/>
    </xf>
    <xf numFmtId="0" fontId="3" fillId="0" borderId="0" xfId="2" applyNumberFormat="1" applyFont="1" applyFill="1" applyBorder="1" applyAlignment="1" applyProtection="1">
      <alignment horizontal="right" vertical="top"/>
    </xf>
    <xf numFmtId="0" fontId="3" fillId="0" borderId="0" xfId="3" applyNumberFormat="1" applyFont="1" applyFill="1" applyBorder="1" applyAlignment="1" applyProtection="1">
      <alignment vertical="top"/>
    </xf>
    <xf numFmtId="0" fontId="3" fillId="0" borderId="0" xfId="3" applyNumberFormat="1" applyFont="1" applyFill="1" applyBorder="1" applyAlignment="1" applyProtection="1">
      <alignment vertical="top" wrapText="1"/>
    </xf>
    <xf numFmtId="0" fontId="6" fillId="0" borderId="0" xfId="3" applyFont="1"/>
    <xf numFmtId="0" fontId="3" fillId="0" borderId="0" xfId="3" applyNumberFormat="1" applyFont="1" applyFill="1" applyBorder="1" applyAlignment="1" applyProtection="1">
      <alignment horizontal="right" vertical="top"/>
    </xf>
    <xf numFmtId="0" fontId="8" fillId="0" borderId="11" xfId="3" applyFont="1" applyBorder="1" applyAlignment="1">
      <alignment horizontal="center" wrapText="1"/>
    </xf>
    <xf numFmtId="0" fontId="7" fillId="0" borderId="12" xfId="3" applyFont="1" applyBorder="1" applyAlignment="1">
      <alignment wrapText="1"/>
    </xf>
    <xf numFmtId="0" fontId="8" fillId="0" borderId="15" xfId="3" applyFont="1" applyBorder="1" applyAlignment="1">
      <alignment horizontal="center" wrapText="1"/>
    </xf>
    <xf numFmtId="0" fontId="7" fillId="0" borderId="5" xfId="3" applyFont="1" applyBorder="1" applyAlignment="1">
      <alignment wrapText="1"/>
    </xf>
    <xf numFmtId="3" fontId="7" fillId="0" borderId="4" xfId="3" applyNumberFormat="1" applyFont="1" applyBorder="1" applyAlignment="1">
      <alignment horizontal="center" vertical="center"/>
    </xf>
    <xf numFmtId="0" fontId="8" fillId="0" borderId="16" xfId="3" applyFont="1" applyBorder="1" applyAlignment="1">
      <alignment horizontal="center" wrapText="1"/>
    </xf>
    <xf numFmtId="0" fontId="7" fillId="0" borderId="17" xfId="3" applyFont="1" applyBorder="1" applyAlignment="1">
      <alignment wrapText="1"/>
    </xf>
    <xf numFmtId="3" fontId="7" fillId="0" borderId="19" xfId="3" applyNumberFormat="1" applyFont="1" applyBorder="1" applyAlignment="1">
      <alignment horizontal="center" vertical="center"/>
    </xf>
    <xf numFmtId="0" fontId="8" fillId="0" borderId="20" xfId="3" applyFont="1" applyBorder="1" applyAlignment="1">
      <alignment horizontal="center" wrapText="1"/>
    </xf>
    <xf numFmtId="0" fontId="7" fillId="0" borderId="10" xfId="3" applyFont="1" applyBorder="1" applyAlignment="1">
      <alignment wrapText="1"/>
    </xf>
    <xf numFmtId="3" fontId="7" fillId="0" borderId="9" xfId="3" applyNumberFormat="1" applyFont="1" applyBorder="1" applyAlignment="1">
      <alignment horizontal="center" vertical="center"/>
    </xf>
    <xf numFmtId="0" fontId="7" fillId="2" borderId="17" xfId="3" applyFont="1" applyFill="1" applyBorder="1" applyAlignment="1" applyProtection="1">
      <alignment wrapText="1"/>
      <protection locked="0"/>
    </xf>
    <xf numFmtId="0" fontId="7" fillId="2" borderId="10" xfId="3" applyFont="1" applyFill="1" applyBorder="1" applyAlignment="1" applyProtection="1">
      <alignment wrapText="1"/>
      <protection locked="0"/>
    </xf>
    <xf numFmtId="165" fontId="9" fillId="0" borderId="20" xfId="1" applyNumberFormat="1" applyFont="1" applyBorder="1" applyAlignment="1"/>
    <xf numFmtId="165" fontId="9" fillId="0" borderId="8" xfId="1" applyNumberFormat="1" applyFont="1" applyBorder="1" applyAlignment="1"/>
    <xf numFmtId="10" fontId="9" fillId="0" borderId="21" xfId="1" applyNumberFormat="1" applyFont="1" applyBorder="1" applyAlignment="1"/>
    <xf numFmtId="0" fontId="8" fillId="0" borderId="16" xfId="3" applyFont="1" applyBorder="1" applyAlignment="1">
      <alignment horizontal="right" wrapText="1"/>
    </xf>
    <xf numFmtId="0" fontId="10" fillId="2" borderId="22" xfId="3" applyFont="1" applyFill="1" applyBorder="1" applyAlignment="1" applyProtection="1">
      <alignment wrapText="1"/>
      <protection locked="0"/>
    </xf>
    <xf numFmtId="0" fontId="7" fillId="0" borderId="17" xfId="3" applyFont="1" applyBorder="1" applyAlignment="1">
      <alignment horizontal="justify" wrapText="1"/>
    </xf>
    <xf numFmtId="0" fontId="10" fillId="2" borderId="12" xfId="3" applyFont="1" applyFill="1" applyBorder="1" applyAlignment="1" applyProtection="1">
      <alignment wrapText="1"/>
      <protection locked="0"/>
    </xf>
    <xf numFmtId="0" fontId="8" fillId="0" borderId="20" xfId="3" applyFont="1" applyBorder="1" applyAlignment="1">
      <alignment horizontal="right" wrapText="1"/>
    </xf>
    <xf numFmtId="0" fontId="3" fillId="0" borderId="15" xfId="2" applyNumberFormat="1" applyFont="1" applyFill="1" applyBorder="1" applyAlignment="1" applyProtection="1">
      <alignment vertical="top"/>
    </xf>
    <xf numFmtId="0" fontId="3" fillId="0" borderId="24" xfId="2" applyNumberFormat="1" applyFont="1" applyFill="1" applyBorder="1" applyAlignment="1" applyProtection="1">
      <alignment vertical="top" wrapText="1"/>
    </xf>
    <xf numFmtId="164" fontId="4" fillId="0" borderId="15" xfId="3" applyNumberFormat="1" applyBorder="1"/>
    <xf numFmtId="164" fontId="4" fillId="0" borderId="4" xfId="3" applyNumberFormat="1" applyBorder="1"/>
    <xf numFmtId="164" fontId="4" fillId="0" borderId="5" xfId="3" applyNumberFormat="1" applyBorder="1"/>
    <xf numFmtId="0" fontId="3" fillId="0" borderId="16" xfId="2" applyNumberFormat="1" applyFont="1" applyFill="1" applyBorder="1" applyAlignment="1" applyProtection="1">
      <alignment vertical="top"/>
    </xf>
    <xf numFmtId="0" fontId="3" fillId="0" borderId="25" xfId="2" applyNumberFormat="1" applyFont="1" applyFill="1" applyBorder="1" applyAlignment="1" applyProtection="1">
      <alignment vertical="top" wrapText="1"/>
    </xf>
    <xf numFmtId="164" fontId="4" fillId="0" borderId="16" xfId="3" applyNumberFormat="1" applyBorder="1"/>
    <xf numFmtId="164" fontId="4" fillId="0" borderId="19" xfId="3" applyNumberFormat="1" applyBorder="1"/>
    <xf numFmtId="164" fontId="4" fillId="0" borderId="17" xfId="3" applyNumberFormat="1" applyBorder="1"/>
    <xf numFmtId="0" fontId="4" fillId="0" borderId="20" xfId="3" applyFont="1" applyBorder="1"/>
    <xf numFmtId="0" fontId="4" fillId="0" borderId="26" xfId="3" applyFont="1" applyBorder="1" applyAlignment="1">
      <alignment wrapText="1"/>
    </xf>
    <xf numFmtId="164" fontId="4" fillId="0" borderId="20" xfId="3" applyNumberFormat="1" applyBorder="1"/>
    <xf numFmtId="164" fontId="4" fillId="0" borderId="9" xfId="3" applyNumberFormat="1" applyBorder="1"/>
    <xf numFmtId="164" fontId="4" fillId="0" borderId="10" xfId="3" applyNumberFormat="1" applyBorder="1"/>
    <xf numFmtId="0" fontId="4" fillId="0" borderId="0" xfId="3" applyBorder="1"/>
    <xf numFmtId="0" fontId="4" fillId="0" borderId="0" xfId="3" applyBorder="1" applyAlignment="1">
      <alignment wrapText="1"/>
    </xf>
    <xf numFmtId="0" fontId="7" fillId="0" borderId="0" xfId="0" applyFont="1" applyProtection="1">
      <protection locked="0"/>
    </xf>
    <xf numFmtId="0" fontId="11" fillId="0" borderId="0" xfId="0" applyFont="1" applyAlignment="1" applyProtection="1">
      <protection locked="0"/>
    </xf>
    <xf numFmtId="0" fontId="11" fillId="0" borderId="19" xfId="0" applyFont="1" applyBorder="1" applyAlignment="1" applyProtection="1">
      <alignment horizontal="center" vertical="center"/>
      <protection locked="0"/>
    </xf>
    <xf numFmtId="49" fontId="11" fillId="0" borderId="19" xfId="0" applyNumberFormat="1" applyFont="1" applyBorder="1" applyAlignment="1" applyProtection="1">
      <alignment wrapText="1"/>
      <protection locked="0"/>
    </xf>
    <xf numFmtId="0" fontId="11" fillId="0" borderId="19" xfId="4" applyFont="1" applyBorder="1" applyProtection="1">
      <alignment horizontal="center" vertical="center" wrapText="1"/>
      <protection locked="0"/>
    </xf>
    <xf numFmtId="0" fontId="7" fillId="0" borderId="19" xfId="0" applyFont="1" applyBorder="1" applyProtection="1">
      <protection locked="0"/>
    </xf>
    <xf numFmtId="166" fontId="7" fillId="2" borderId="19" xfId="0" applyNumberFormat="1" applyFont="1" applyFill="1" applyBorder="1" applyProtection="1">
      <protection locked="0"/>
    </xf>
    <xf numFmtId="166" fontId="7" fillId="3" borderId="19" xfId="0" applyNumberFormat="1" applyFont="1" applyFill="1" applyBorder="1" applyProtection="1">
      <protection locked="0"/>
    </xf>
    <xf numFmtId="0" fontId="0" fillId="0" borderId="19" xfId="0" applyBorder="1"/>
    <xf numFmtId="0" fontId="14" fillId="4" borderId="19" xfId="5" applyFont="1" applyFill="1" applyBorder="1" applyAlignment="1" applyProtection="1">
      <alignment horizontal="center"/>
      <protection locked="0"/>
    </xf>
    <xf numFmtId="0" fontId="7" fillId="0" borderId="19" xfId="5" applyFont="1" applyFill="1" applyBorder="1" applyAlignment="1" applyProtection="1">
      <alignment horizontal="center"/>
      <protection locked="0"/>
    </xf>
    <xf numFmtId="0" fontId="7" fillId="0" borderId="19" xfId="5" applyFont="1" applyFill="1" applyBorder="1" applyAlignment="1" applyProtection="1">
      <alignment horizontal="left"/>
      <protection locked="0"/>
    </xf>
    <xf numFmtId="166" fontId="7" fillId="2" borderId="19" xfId="5" applyNumberFormat="1" applyFont="1" applyFill="1" applyBorder="1" applyAlignment="1" applyProtection="1">
      <alignment horizontal="right"/>
      <protection locked="0"/>
    </xf>
    <xf numFmtId="0" fontId="11" fillId="0" borderId="0" xfId="0" applyFont="1" applyProtection="1">
      <protection locked="0"/>
    </xf>
    <xf numFmtId="0" fontId="7" fillId="0" borderId="19" xfId="0" applyFont="1" applyBorder="1" applyAlignment="1" applyProtection="1">
      <alignment wrapText="1"/>
      <protection locked="0"/>
    </xf>
    <xf numFmtId="167" fontId="7" fillId="2" borderId="19" xfId="0" applyNumberFormat="1" applyFont="1" applyFill="1" applyBorder="1" applyProtection="1">
      <protection locked="0"/>
    </xf>
    <xf numFmtId="167" fontId="7" fillId="3" borderId="19" xfId="0" applyNumberFormat="1" applyFont="1" applyFill="1" applyBorder="1" applyProtection="1">
      <protection locked="0"/>
    </xf>
    <xf numFmtId="167" fontId="14" fillId="4" borderId="19" xfId="5" applyNumberFormat="1" applyFont="1" applyFill="1" applyBorder="1" applyAlignment="1" applyProtection="1">
      <alignment horizontal="center"/>
      <protection locked="0"/>
    </xf>
    <xf numFmtId="0" fontId="4" fillId="0" borderId="0" xfId="3" applyFont="1"/>
    <xf numFmtId="0" fontId="4" fillId="0" borderId="0" xfId="3" applyFont="1" applyAlignment="1">
      <alignment wrapText="1"/>
    </xf>
    <xf numFmtId="0" fontId="11" fillId="0" borderId="19" xfId="0" applyFont="1" applyBorder="1" applyAlignment="1" applyProtection="1">
      <alignment horizontal="center" vertical="center" wrapText="1"/>
      <protection locked="0"/>
    </xf>
    <xf numFmtId="0" fontId="15" fillId="0" borderId="19" xfId="4" applyFont="1" applyBorder="1" applyProtection="1">
      <alignment horizontal="center" vertical="center" wrapText="1"/>
      <protection locked="0"/>
    </xf>
    <xf numFmtId="0" fontId="7" fillId="0" borderId="19" xfId="0" applyFont="1" applyBorder="1" applyAlignment="1" applyProtection="1">
      <alignment horizontal="center" wrapText="1"/>
      <protection locked="0"/>
    </xf>
    <xf numFmtId="0" fontId="7" fillId="0" borderId="19" xfId="5" applyFont="1" applyFill="1" applyBorder="1" applyAlignment="1" applyProtection="1">
      <alignment horizontal="center" wrapText="1"/>
      <protection locked="0"/>
    </xf>
    <xf numFmtId="0" fontId="7" fillId="0" borderId="19" xfId="5" applyFont="1" applyFill="1" applyBorder="1" applyAlignment="1" applyProtection="1">
      <alignment horizontal="left" wrapText="1"/>
      <protection locked="0"/>
    </xf>
    <xf numFmtId="4" fontId="7" fillId="0" borderId="4" xfId="3" applyNumberFormat="1" applyFont="1" applyBorder="1" applyAlignment="1">
      <alignment horizontal="center" vertical="center"/>
    </xf>
    <xf numFmtId="4" fontId="7" fillId="0" borderId="19" xfId="3" applyNumberFormat="1" applyFont="1" applyBorder="1" applyAlignment="1">
      <alignment horizontal="center" vertical="center"/>
    </xf>
    <xf numFmtId="4" fontId="7" fillId="0" borderId="9" xfId="3" applyNumberFormat="1" applyFont="1" applyBorder="1" applyAlignment="1">
      <alignment horizontal="center" vertical="center"/>
    </xf>
    <xf numFmtId="165" fontId="9" fillId="0" borderId="21" xfId="1" applyNumberFormat="1" applyFont="1" applyBorder="1" applyAlignment="1"/>
    <xf numFmtId="4" fontId="4" fillId="0" borderId="15" xfId="3" applyNumberFormat="1" applyBorder="1"/>
    <xf numFmtId="4" fontId="4" fillId="0" borderId="4" xfId="3" applyNumberFormat="1" applyBorder="1"/>
    <xf numFmtId="4" fontId="4" fillId="0" borderId="5" xfId="3" applyNumberFormat="1" applyBorder="1"/>
    <xf numFmtId="4" fontId="4" fillId="0" borderId="16" xfId="3" applyNumberFormat="1" applyBorder="1"/>
    <xf numFmtId="4" fontId="4" fillId="0" borderId="19" xfId="3" applyNumberFormat="1" applyBorder="1"/>
    <xf numFmtId="4" fontId="4" fillId="0" borderId="17" xfId="3" applyNumberFormat="1" applyBorder="1"/>
    <xf numFmtId="4" fontId="4" fillId="0" borderId="20" xfId="3" applyNumberFormat="1" applyBorder="1"/>
    <xf numFmtId="4" fontId="4" fillId="0" borderId="9" xfId="3" applyNumberFormat="1" applyBorder="1"/>
    <xf numFmtId="4" fontId="4" fillId="0" borderId="10" xfId="3" applyNumberFormat="1" applyBorder="1"/>
    <xf numFmtId="0" fontId="4" fillId="0" borderId="0" xfId="3" applyAlignment="1">
      <alignment wrapText="1"/>
    </xf>
    <xf numFmtId="168" fontId="7" fillId="3" borderId="19" xfId="0" applyNumberFormat="1" applyFont="1" applyFill="1" applyBorder="1" applyProtection="1">
      <protection locked="0"/>
    </xf>
    <xf numFmtId="0" fontId="7" fillId="4" borderId="19" xfId="0" applyFont="1" applyFill="1" applyBorder="1" applyProtection="1">
      <protection locked="0"/>
    </xf>
    <xf numFmtId="168" fontId="7" fillId="2" borderId="19" xfId="0" applyNumberFormat="1" applyFont="1" applyFill="1" applyBorder="1" applyProtection="1">
      <protection locked="0"/>
    </xf>
    <xf numFmtId="0" fontId="7" fillId="0" borderId="23" xfId="0" applyFont="1" applyBorder="1" applyProtection="1">
      <protection locked="0"/>
    </xf>
    <xf numFmtId="168" fontId="7" fillId="4" borderId="19" xfId="0" applyNumberFormat="1" applyFont="1" applyFill="1" applyBorder="1" applyProtection="1">
      <protection locked="0"/>
    </xf>
    <xf numFmtId="0" fontId="11" fillId="0" borderId="0" xfId="0" applyFont="1" applyAlignment="1" applyProtection="1">
      <protection locked="0"/>
    </xf>
    <xf numFmtId="0" fontId="0" fillId="0" borderId="0" xfId="0" applyAlignment="1"/>
    <xf numFmtId="0" fontId="7" fillId="0" borderId="8" xfId="3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3" fontId="9" fillId="0" borderId="13" xfId="3" applyNumberFormat="1" applyFont="1" applyBorder="1"/>
    <xf numFmtId="3" fontId="7" fillId="0" borderId="14" xfId="3" applyNumberFormat="1" applyFont="1" applyBorder="1"/>
    <xf numFmtId="3" fontId="4" fillId="0" borderId="12" xfId="3" applyNumberFormat="1" applyBorder="1"/>
    <xf numFmtId="3" fontId="9" fillId="0" borderId="3" xfId="3" applyNumberFormat="1" applyFont="1" applyBorder="1"/>
    <xf numFmtId="3" fontId="7" fillId="0" borderId="4" xfId="3" applyNumberFormat="1" applyFont="1" applyBorder="1"/>
    <xf numFmtId="1" fontId="4" fillId="0" borderId="5" xfId="3" applyNumberFormat="1" applyBorder="1"/>
    <xf numFmtId="3" fontId="9" fillId="0" borderId="18" xfId="3" applyNumberFormat="1" applyFont="1" applyBorder="1"/>
    <xf numFmtId="3" fontId="7" fillId="0" borderId="19" xfId="3" applyNumberFormat="1" applyFont="1" applyBorder="1"/>
    <xf numFmtId="3" fontId="7" fillId="2" borderId="19" xfId="3" applyNumberFormat="1" applyFont="1" applyFill="1" applyBorder="1" applyProtection="1">
      <protection locked="0"/>
    </xf>
    <xf numFmtId="1" fontId="4" fillId="2" borderId="17" xfId="3" applyNumberFormat="1" applyFill="1" applyBorder="1" applyProtection="1">
      <protection locked="0"/>
    </xf>
    <xf numFmtId="3" fontId="9" fillId="0" borderId="8" xfId="3" applyNumberFormat="1" applyFont="1" applyBorder="1"/>
    <xf numFmtId="1" fontId="4" fillId="0" borderId="10" xfId="3" applyNumberFormat="1" applyBorder="1"/>
    <xf numFmtId="3" fontId="9" fillId="0" borderId="15" xfId="3" applyNumberFormat="1" applyFont="1" applyBorder="1"/>
    <xf numFmtId="0" fontId="4" fillId="2" borderId="4" xfId="3" applyFill="1" applyBorder="1" applyProtection="1">
      <protection locked="0"/>
    </xf>
    <xf numFmtId="0" fontId="4" fillId="2" borderId="5" xfId="3" applyFill="1" applyBorder="1" applyProtection="1">
      <protection locked="0"/>
    </xf>
    <xf numFmtId="3" fontId="9" fillId="0" borderId="16" xfId="3" applyNumberFormat="1" applyFont="1" applyBorder="1"/>
    <xf numFmtId="3" fontId="4" fillId="0" borderId="19" xfId="3" applyNumberFormat="1" applyBorder="1"/>
    <xf numFmtId="3" fontId="4" fillId="0" borderId="17" xfId="3" applyNumberFormat="1" applyBorder="1"/>
    <xf numFmtId="3" fontId="4" fillId="2" borderId="19" xfId="3" applyNumberFormat="1" applyFill="1" applyBorder="1" applyProtection="1">
      <protection locked="0"/>
    </xf>
    <xf numFmtId="3" fontId="4" fillId="2" borderId="17" xfId="3" applyNumberFormat="1" applyFill="1" applyBorder="1" applyProtection="1">
      <protection locked="0"/>
    </xf>
    <xf numFmtId="4" fontId="4" fillId="2" borderId="19" xfId="3" applyNumberFormat="1" applyFill="1" applyBorder="1" applyProtection="1">
      <protection locked="0"/>
    </xf>
    <xf numFmtId="164" fontId="4" fillId="2" borderId="17" xfId="3" applyNumberFormat="1" applyFill="1" applyBorder="1" applyProtection="1">
      <protection locked="0"/>
    </xf>
    <xf numFmtId="3" fontId="9" fillId="0" borderId="20" xfId="3" applyNumberFormat="1" applyFont="1" applyBorder="1"/>
    <xf numFmtId="3" fontId="4" fillId="2" borderId="9" xfId="3" applyNumberFormat="1" applyFill="1" applyBorder="1" applyProtection="1">
      <protection locked="0"/>
    </xf>
    <xf numFmtId="4" fontId="4" fillId="2" borderId="9" xfId="3" applyNumberFormat="1" applyFill="1" applyBorder="1" applyProtection="1">
      <protection locked="0"/>
    </xf>
    <xf numFmtId="164" fontId="4" fillId="2" borderId="10" xfId="3" applyNumberFormat="1" applyFill="1" applyBorder="1" applyProtection="1">
      <protection locked="0"/>
    </xf>
    <xf numFmtId="3" fontId="4" fillId="2" borderId="4" xfId="3" applyNumberFormat="1" applyFill="1" applyBorder="1" applyProtection="1">
      <protection locked="0"/>
    </xf>
    <xf numFmtId="4" fontId="4" fillId="2" borderId="4" xfId="3" applyNumberFormat="1" applyFill="1" applyBorder="1" applyProtection="1">
      <protection locked="0"/>
    </xf>
    <xf numFmtId="164" fontId="4" fillId="2" borderId="5" xfId="3" applyNumberFormat="1" applyFill="1" applyBorder="1" applyProtection="1">
      <protection locked="0"/>
    </xf>
    <xf numFmtId="3" fontId="4" fillId="0" borderId="4" xfId="3" applyNumberFormat="1" applyBorder="1"/>
    <xf numFmtId="3" fontId="4" fillId="0" borderId="5" xfId="3" applyNumberFormat="1" applyBorder="1"/>
    <xf numFmtId="0" fontId="4" fillId="0" borderId="19" xfId="3" applyBorder="1"/>
    <xf numFmtId="0" fontId="4" fillId="0" borderId="17" xfId="3" applyBorder="1"/>
    <xf numFmtId="0" fontId="4" fillId="2" borderId="23" xfId="3" applyFill="1" applyBorder="1" applyProtection="1">
      <protection locked="0"/>
    </xf>
    <xf numFmtId="0" fontId="4" fillId="2" borderId="22" xfId="3" applyFill="1" applyBorder="1" applyProtection="1">
      <protection locked="0"/>
    </xf>
    <xf numFmtId="0" fontId="4" fillId="2" borderId="19" xfId="3" applyFill="1" applyBorder="1" applyProtection="1">
      <protection locked="0"/>
    </xf>
    <xf numFmtId="0" fontId="4" fillId="2" borderId="17" xfId="3" applyFill="1" applyBorder="1" applyProtection="1">
      <protection locked="0"/>
    </xf>
    <xf numFmtId="0" fontId="4" fillId="2" borderId="9" xfId="3" applyFill="1" applyBorder="1" applyProtection="1">
      <protection locked="0"/>
    </xf>
    <xf numFmtId="0" fontId="4" fillId="2" borderId="10" xfId="3" applyFill="1" applyBorder="1" applyProtection="1">
      <protection locked="0"/>
    </xf>
    <xf numFmtId="0" fontId="7" fillId="0" borderId="0" xfId="0" applyFont="1" applyAlignment="1" applyProtection="1">
      <alignment horizontal="right" textRotation="180"/>
      <protection locked="0"/>
    </xf>
    <xf numFmtId="167" fontId="7" fillId="2" borderId="19" xfId="0" applyNumberFormat="1" applyFont="1" applyFill="1" applyBorder="1"/>
    <xf numFmtId="167" fontId="13" fillId="4" borderId="19" xfId="5" applyNumberFormat="1" applyFill="1" applyBorder="1" applyAlignment="1" applyProtection="1">
      <alignment horizontal="center"/>
      <protection locked="0"/>
    </xf>
    <xf numFmtId="4" fontId="9" fillId="0" borderId="13" xfId="3" applyNumberFormat="1" applyFont="1" applyBorder="1"/>
    <xf numFmtId="4" fontId="7" fillId="0" borderId="14" xfId="3" applyNumberFormat="1" applyFont="1" applyBorder="1"/>
    <xf numFmtId="4" fontId="4" fillId="0" borderId="12" xfId="3" applyNumberFormat="1" applyBorder="1"/>
    <xf numFmtId="4" fontId="9" fillId="0" borderId="3" xfId="3" applyNumberFormat="1" applyFont="1" applyBorder="1"/>
    <xf numFmtId="4" fontId="7" fillId="0" borderId="4" xfId="3" applyNumberFormat="1" applyFont="1" applyBorder="1"/>
    <xf numFmtId="4" fontId="9" fillId="0" borderId="18" xfId="3" applyNumberFormat="1" applyFont="1" applyBorder="1"/>
    <xf numFmtId="4" fontId="7" fillId="0" borderId="19" xfId="3" applyNumberFormat="1" applyFont="1" applyBorder="1"/>
    <xf numFmtId="4" fontId="4" fillId="2" borderId="17" xfId="3" applyNumberFormat="1" applyFill="1" applyBorder="1" applyProtection="1">
      <protection locked="0"/>
    </xf>
    <xf numFmtId="4" fontId="9" fillId="0" borderId="8" xfId="3" applyNumberFormat="1" applyFont="1" applyBorder="1"/>
    <xf numFmtId="4" fontId="9" fillId="0" borderId="15" xfId="3" applyNumberFormat="1" applyFont="1" applyBorder="1"/>
    <xf numFmtId="4" fontId="4" fillId="2" borderId="5" xfId="3" applyNumberFormat="1" applyFill="1" applyBorder="1" applyProtection="1">
      <protection locked="0"/>
    </xf>
    <xf numFmtId="4" fontId="9" fillId="0" borderId="16" xfId="3" applyNumberFormat="1" applyFont="1" applyBorder="1"/>
    <xf numFmtId="164" fontId="4" fillId="2" borderId="19" xfId="3" applyNumberFormat="1" applyFill="1" applyBorder="1" applyProtection="1">
      <protection locked="0"/>
    </xf>
    <xf numFmtId="4" fontId="9" fillId="0" borderId="20" xfId="3" applyNumberFormat="1" applyFont="1" applyBorder="1"/>
    <xf numFmtId="4" fontId="4" fillId="2" borderId="23" xfId="3" applyNumberFormat="1" applyFill="1" applyBorder="1" applyProtection="1">
      <protection locked="0"/>
    </xf>
    <xf numFmtId="4" fontId="4" fillId="2" borderId="22" xfId="3" applyNumberFormat="1" applyFill="1" applyBorder="1" applyProtection="1">
      <protection locked="0"/>
    </xf>
    <xf numFmtId="4" fontId="4" fillId="2" borderId="10" xfId="3" applyNumberFormat="1" applyFill="1" applyBorder="1" applyProtection="1">
      <protection locked="0"/>
    </xf>
    <xf numFmtId="0" fontId="7" fillId="4" borderId="0" xfId="0" applyFont="1" applyFill="1" applyProtection="1">
      <protection locked="0"/>
    </xf>
    <xf numFmtId="168" fontId="7" fillId="2" borderId="19" xfId="0" applyNumberFormat="1" applyFont="1" applyFill="1" applyBorder="1"/>
    <xf numFmtId="168" fontId="13" fillId="4" borderId="19" xfId="5" applyNumberFormat="1" applyFill="1" applyBorder="1" applyAlignment="1" applyProtection="1">
      <alignment horizontal="center"/>
      <protection locked="0"/>
    </xf>
    <xf numFmtId="3" fontId="0" fillId="0" borderId="0" xfId="0" applyNumberFormat="1"/>
    <xf numFmtId="169" fontId="4" fillId="0" borderId="0" xfId="3" applyNumberFormat="1" applyFill="1" applyBorder="1"/>
    <xf numFmtId="166" fontId="0" fillId="0" borderId="0" xfId="0" applyNumberFormat="1"/>
    <xf numFmtId="0" fontId="7" fillId="2" borderId="3" xfId="3" applyFont="1" applyFill="1" applyBorder="1" applyAlignment="1" applyProtection="1">
      <alignment horizontal="center" vertical="center" wrapText="1"/>
      <protection locked="0"/>
    </xf>
    <xf numFmtId="0" fontId="7" fillId="2" borderId="4" xfId="3" applyFont="1" applyFill="1" applyBorder="1" applyAlignment="1" applyProtection="1">
      <alignment horizontal="center" vertical="center" wrapText="1"/>
      <protection locked="0"/>
    </xf>
    <xf numFmtId="0" fontId="7" fillId="2" borderId="5" xfId="3" applyFont="1" applyFill="1" applyBorder="1" applyAlignment="1" applyProtection="1">
      <alignment horizontal="center" vertical="center" wrapText="1"/>
      <protection locked="0"/>
    </xf>
    <xf numFmtId="0" fontId="13" fillId="4" borderId="19" xfId="5" applyFont="1" applyFill="1" applyBorder="1" applyAlignment="1" applyProtection="1">
      <alignment horizontal="center" wrapText="1"/>
      <protection locked="0"/>
    </xf>
    <xf numFmtId="0" fontId="3" fillId="0" borderId="1" xfId="3" applyNumberFormat="1" applyFont="1" applyFill="1" applyBorder="1" applyAlignment="1" applyProtection="1">
      <alignment horizontal="center" vertical="top"/>
    </xf>
    <xf numFmtId="0" fontId="3" fillId="0" borderId="6" xfId="3" applyNumberFormat="1" applyFont="1" applyFill="1" applyBorder="1" applyAlignment="1" applyProtection="1">
      <alignment horizontal="center" vertical="top"/>
    </xf>
    <xf numFmtId="0" fontId="3" fillId="0" borderId="2" xfId="3" applyNumberFormat="1" applyFont="1" applyFill="1" applyBorder="1" applyAlignment="1" applyProtection="1">
      <alignment horizontal="center" vertical="center" wrapText="1"/>
    </xf>
    <xf numFmtId="0" fontId="3" fillId="0" borderId="7" xfId="3" applyNumberFormat="1" applyFont="1" applyFill="1" applyBorder="1" applyAlignment="1" applyProtection="1">
      <alignment horizontal="center" vertical="center" wrapText="1"/>
    </xf>
    <xf numFmtId="0" fontId="14" fillId="4" borderId="19" xfId="5" applyFont="1" applyFill="1" applyBorder="1" applyAlignment="1" applyProtection="1">
      <alignment horizontal="center"/>
      <protection locked="0"/>
    </xf>
  </cellXfs>
  <cellStyles count="6">
    <cellStyle name="Гиперссылка" xfId="5" builtinId="8"/>
    <cellStyle name="ЗаголовокСтолбца" xfId="4" xr:uid="{00000000-0005-0000-0000-000001000000}"/>
    <cellStyle name="Обычный" xfId="0" builtinId="0"/>
    <cellStyle name="Обычный_methodics230802-pril1-3" xfId="3" xr:uid="{00000000-0005-0000-0000-000003000000}"/>
    <cellStyle name="Обычный_Книга1" xfId="2" xr:uid="{00000000-0005-0000-0000-000004000000}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87;&#1082;/Desktop/&#1056;&#1072;&#1089;&#1095;&#1105;&#1090;&#1099;%20&#1085;&#1072;%202023&#1075;&#1086;&#1076;/2021/&#1057;&#1086;&#1075;&#1083;%20&#1086;&#1073;&#1098;&#1105;&#1084;%20&#1085;&#1072;%20&#1093;&#1093;&#1093;&#1093;&#1093;%202022&#1075;&#1086;&#1076;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87;&#1082;/Desktop/&#1056;&#1072;&#1089;&#1095;&#1105;&#1090;&#1099;%20&#1085;&#1072;%202023&#1075;&#1086;&#1076;/&#1056;&#1072;&#1089;&#1095;%20&#1084;&#1086;&#1076;%202021&#1085;&#1072;%202020-2024_&#1043;&#1091;&#10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1"/>
      <sheetName val="ИА1"/>
      <sheetName val="СВ2"/>
      <sheetName val="ИА2"/>
      <sheetName val="СВ3"/>
      <sheetName val="ИА3"/>
      <sheetName val="СВ4"/>
      <sheetName val="ИА4"/>
      <sheetName val="СВ5"/>
      <sheetName val="ИА5"/>
      <sheetName val="СВ6"/>
      <sheetName val="ИА6"/>
      <sheetName val="СВ7"/>
      <sheetName val="ИА7"/>
      <sheetName val="СВ8"/>
      <sheetName val="ИА8"/>
      <sheetName val="СВ9"/>
      <sheetName val="ИА9"/>
      <sheetName val="СВ10"/>
      <sheetName val="ИА10"/>
      <sheetName val="СВ11"/>
      <sheetName val="ИА11"/>
      <sheetName val="СВ12"/>
      <sheetName val="ИА12"/>
      <sheetName val="Пр-1 Г-ж 2018"/>
      <sheetName val="Объёмы"/>
      <sheetName val="Пр-1 Г-ж 2019"/>
      <sheetName val="Согл.объемов+"/>
      <sheetName val="Приложение 1"/>
      <sheetName val="Согл.объемов+ (3)"/>
      <sheetName val="СВ2021"/>
      <sheetName val="ИА 202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134">
          <cell r="G134">
            <v>7.5876749999999982</v>
          </cell>
          <cell r="H134">
            <v>14.551668000000001</v>
          </cell>
        </row>
      </sheetData>
      <sheetData sheetId="31">
        <row r="122">
          <cell r="B122">
            <v>11380199.340000005</v>
          </cell>
          <cell r="C122">
            <v>7584251.5000000009</v>
          </cell>
          <cell r="D122">
            <v>5854060.0389999999</v>
          </cell>
        </row>
        <row r="123">
          <cell r="C123">
            <v>2441287.4</v>
          </cell>
          <cell r="D123">
            <v>0</v>
          </cell>
        </row>
        <row r="124">
          <cell r="C124">
            <v>0</v>
          </cell>
          <cell r="D124">
            <v>208890</v>
          </cell>
        </row>
        <row r="125">
          <cell r="C125">
            <v>0</v>
          </cell>
          <cell r="D125">
            <v>2240500</v>
          </cell>
        </row>
        <row r="126">
          <cell r="C126">
            <v>0</v>
          </cell>
          <cell r="D126">
            <v>260040</v>
          </cell>
        </row>
        <row r="127">
          <cell r="C127">
            <v>0</v>
          </cell>
          <cell r="D127">
            <v>33783.720000000008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ечень необх.документов"/>
      <sheetName val="Заявление"/>
      <sheetName val="Реквизиты организации"/>
      <sheetName val="2.1"/>
      <sheetName val="2.2"/>
      <sheetName val="1.4"/>
      <sheetName val="1.5"/>
      <sheetName val="Свод долгосрочный "/>
      <sheetName val="Сырье и материалы"/>
      <sheetName val="Раб. и усл. произ. хар-ра"/>
      <sheetName val="Затраты на ремонт"/>
      <sheetName val="Ком предл."/>
      <sheetName val="Ком предл.2"/>
      <sheetName val="Оплата труда"/>
      <sheetName val="Числ. и разряд"/>
      <sheetName val="Другие прочие и подконтрольные "/>
      <sheetName val="Оплата услуг ФСК"/>
      <sheetName val="ГСМ"/>
      <sheetName val="Содержание зданий"/>
      <sheetName val="Аренда имущества"/>
      <sheetName val="Лизинг"/>
      <sheetName val="Плата за землю"/>
      <sheetName val="Налог на имущество"/>
      <sheetName val="Транс. налог"/>
      <sheetName val="негативное воздействие "/>
      <sheetName val="прочие налоги и сборы"/>
      <sheetName val="прочие НР"/>
      <sheetName val="Аммортизация"/>
      <sheetName val="Корр ПР"/>
      <sheetName val="Корр. НР"/>
      <sheetName val="Корр. ПО"/>
      <sheetName val="Корр. ИП"/>
      <sheetName val="Корр. КНК"/>
      <sheetName val="Выпадающие от ТП"/>
      <sheetName val="ТЭП"/>
      <sheetName val="Форма 1"/>
      <sheetName val="Форма 2"/>
      <sheetName val="Информация о согл. объемах"/>
      <sheetName val="Смета расходов и доходов"/>
      <sheetName val="Свод  по актам ФСК"/>
      <sheetName val="Доходы"/>
    </sheetNames>
    <sheetDataSet>
      <sheetData sheetId="0"/>
      <sheetData sheetId="1"/>
      <sheetData sheetId="2"/>
      <sheetData sheetId="3"/>
      <sheetData sheetId="4"/>
      <sheetData sheetId="5">
        <row r="15">
          <cell r="Z15">
            <v>23721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>
        <row r="31">
          <cell r="G31">
            <v>2.157</v>
          </cell>
          <cell r="I31">
            <v>2.8340000000000001</v>
          </cell>
        </row>
        <row r="73">
          <cell r="E73">
            <v>8.7560000000000002</v>
          </cell>
        </row>
        <row r="76">
          <cell r="E76">
            <v>14.678999999999995</v>
          </cell>
        </row>
      </sheetData>
      <sheetData sheetId="38"/>
      <sheetData sheetId="39"/>
      <sheetData sheetId="4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5"/>
  <sheetViews>
    <sheetView tabSelected="1" workbookViewId="0">
      <selection activeCell="P21" sqref="P21"/>
    </sheetView>
  </sheetViews>
  <sheetFormatPr defaultRowHeight="14.3" x14ac:dyDescent="0.25"/>
  <cols>
    <col min="1" max="1" width="5.625" customWidth="1"/>
    <col min="2" max="2" width="36.375" customWidth="1"/>
    <col min="3" max="12" width="8.625" customWidth="1"/>
    <col min="14" max="14" width="9.875" bestFit="1" customWidth="1"/>
  </cols>
  <sheetData>
    <row r="1" spans="1:12" x14ac:dyDescent="0.25">
      <c r="A1" s="1"/>
      <c r="B1" s="2"/>
      <c r="C1" s="3"/>
      <c r="D1" s="3"/>
      <c r="E1" s="3"/>
      <c r="F1" s="3"/>
      <c r="G1" s="3"/>
    </row>
    <row r="2" spans="1:12" x14ac:dyDescent="0.25">
      <c r="A2" s="1"/>
      <c r="B2" s="2"/>
      <c r="C2" s="3"/>
      <c r="D2" s="3"/>
      <c r="E2" s="3"/>
      <c r="F2" s="3"/>
      <c r="G2" s="3"/>
    </row>
    <row r="3" spans="1:12" ht="17" x14ac:dyDescent="0.25">
      <c r="A3" s="4"/>
      <c r="B3" s="5" t="s">
        <v>0</v>
      </c>
      <c r="C3" s="6"/>
      <c r="D3" s="6"/>
      <c r="E3" s="6"/>
      <c r="F3" s="6"/>
      <c r="G3" s="7" t="s">
        <v>1</v>
      </c>
    </row>
    <row r="4" spans="1:12" ht="14.95" thickBot="1" x14ac:dyDescent="0.3">
      <c r="A4" s="8" t="s">
        <v>2</v>
      </c>
      <c r="B4" s="9"/>
      <c r="C4" s="10" t="s">
        <v>2</v>
      </c>
      <c r="D4" s="3"/>
      <c r="E4" s="3"/>
      <c r="F4" s="3"/>
      <c r="G4" s="11" t="s">
        <v>3</v>
      </c>
    </row>
    <row r="5" spans="1:12" x14ac:dyDescent="0.25">
      <c r="A5" s="168" t="s">
        <v>4</v>
      </c>
      <c r="B5" s="170" t="s">
        <v>5</v>
      </c>
      <c r="C5" s="164" t="s">
        <v>93</v>
      </c>
      <c r="D5" s="165"/>
      <c r="E5" s="165"/>
      <c r="F5" s="165"/>
      <c r="G5" s="166"/>
      <c r="H5" s="164" t="s">
        <v>94</v>
      </c>
      <c r="I5" s="165"/>
      <c r="J5" s="165"/>
      <c r="K5" s="165"/>
      <c r="L5" s="166"/>
    </row>
    <row r="6" spans="1:12" ht="14.95" thickBot="1" x14ac:dyDescent="0.3">
      <c r="A6" s="169"/>
      <c r="B6" s="171"/>
      <c r="C6" s="96" t="s">
        <v>6</v>
      </c>
      <c r="D6" s="97" t="s">
        <v>7</v>
      </c>
      <c r="E6" s="97" t="s">
        <v>8</v>
      </c>
      <c r="F6" s="97" t="s">
        <v>9</v>
      </c>
      <c r="G6" s="98" t="s">
        <v>10</v>
      </c>
      <c r="H6" s="96" t="s">
        <v>6</v>
      </c>
      <c r="I6" s="97" t="s">
        <v>7</v>
      </c>
      <c r="J6" s="97" t="s">
        <v>8</v>
      </c>
      <c r="K6" s="97" t="s">
        <v>9</v>
      </c>
      <c r="L6" s="98" t="s">
        <v>10</v>
      </c>
    </row>
    <row r="7" spans="1:12" ht="14.95" customHeight="1" thickBot="1" x14ac:dyDescent="0.3">
      <c r="A7" s="12" t="s">
        <v>11</v>
      </c>
      <c r="B7" s="13" t="s">
        <v>12</v>
      </c>
      <c r="C7" s="99"/>
      <c r="D7" s="100">
        <f>D19+D17+E9+F9+G9</f>
        <v>0</v>
      </c>
      <c r="E7" s="100">
        <f>E19+E17+F10+G10</f>
        <v>0</v>
      </c>
      <c r="F7" s="100">
        <f>F19+F17+G11</f>
        <v>29165.999999999993</v>
      </c>
      <c r="G7" s="101">
        <f>G19+G17</f>
        <v>18216.313560702325</v>
      </c>
      <c r="H7" s="99"/>
      <c r="I7" s="100">
        <f>I19+I17+J9+K9+L9</f>
        <v>0</v>
      </c>
      <c r="J7" s="100">
        <f>J19+J17+K10+L10</f>
        <v>0</v>
      </c>
      <c r="K7" s="100">
        <f>K19+K17+L11</f>
        <v>30003.011999000006</v>
      </c>
      <c r="L7" s="101">
        <f>L19+L17</f>
        <v>20165.111099075006</v>
      </c>
    </row>
    <row r="8" spans="1:12" ht="14.95" customHeight="1" x14ac:dyDescent="0.25">
      <c r="A8" s="14" t="s">
        <v>13</v>
      </c>
      <c r="B8" s="15" t="s">
        <v>14</v>
      </c>
      <c r="C8" s="102"/>
      <c r="D8" s="16" t="s">
        <v>15</v>
      </c>
      <c r="E8" s="103">
        <f>E7-E12-E13</f>
        <v>0</v>
      </c>
      <c r="F8" s="103">
        <f>F7-F12-F13</f>
        <v>0</v>
      </c>
      <c r="G8" s="104">
        <f>G7-G12-G13</f>
        <v>18216.313560702325</v>
      </c>
      <c r="H8" s="102"/>
      <c r="I8" s="16" t="s">
        <v>15</v>
      </c>
      <c r="J8" s="103">
        <f>J7-J12-J13</f>
        <v>0</v>
      </c>
      <c r="K8" s="103">
        <f>K7-K12-K13</f>
        <v>0</v>
      </c>
      <c r="L8" s="104">
        <f>L7-L12-L13</f>
        <v>20165.111099075006</v>
      </c>
    </row>
    <row r="9" spans="1:12" ht="14.95" customHeight="1" x14ac:dyDescent="0.25">
      <c r="A9" s="17"/>
      <c r="B9" s="18" t="s">
        <v>7</v>
      </c>
      <c r="C9" s="105"/>
      <c r="D9" s="19" t="s">
        <v>15</v>
      </c>
      <c r="E9" s="106">
        <f>E8</f>
        <v>0</v>
      </c>
      <c r="F9" s="107"/>
      <c r="G9" s="108"/>
      <c r="H9" s="105"/>
      <c r="I9" s="19" t="s">
        <v>15</v>
      </c>
      <c r="J9" s="106">
        <f>J8</f>
        <v>0</v>
      </c>
      <c r="K9" s="107"/>
      <c r="L9" s="108"/>
    </row>
    <row r="10" spans="1:12" ht="14.95" customHeight="1" x14ac:dyDescent="0.25">
      <c r="A10" s="17"/>
      <c r="B10" s="18" t="s">
        <v>8</v>
      </c>
      <c r="C10" s="105"/>
      <c r="D10" s="19" t="s">
        <v>15</v>
      </c>
      <c r="E10" s="19" t="s">
        <v>15</v>
      </c>
      <c r="F10" s="106">
        <f>F8-F9</f>
        <v>0</v>
      </c>
      <c r="G10" s="108"/>
      <c r="H10" s="105"/>
      <c r="I10" s="19" t="s">
        <v>15</v>
      </c>
      <c r="J10" s="19" t="s">
        <v>15</v>
      </c>
      <c r="K10" s="106">
        <f>K8-K9</f>
        <v>0</v>
      </c>
      <c r="L10" s="108"/>
    </row>
    <row r="11" spans="1:12" ht="14.95" customHeight="1" thickBot="1" x14ac:dyDescent="0.3">
      <c r="A11" s="20"/>
      <c r="B11" s="21" t="s">
        <v>9</v>
      </c>
      <c r="C11" s="109"/>
      <c r="D11" s="22" t="s">
        <v>15</v>
      </c>
      <c r="E11" s="22" t="s">
        <v>15</v>
      </c>
      <c r="F11" s="22" t="s">
        <v>15</v>
      </c>
      <c r="G11" s="110">
        <f>G8-G9-G10</f>
        <v>18216.313560702325</v>
      </c>
      <c r="H11" s="109"/>
      <c r="I11" s="22" t="s">
        <v>15</v>
      </c>
      <c r="J11" s="22" t="s">
        <v>15</v>
      </c>
      <c r="K11" s="22" t="s">
        <v>15</v>
      </c>
      <c r="L11" s="110">
        <f>L8-L9-L10</f>
        <v>20165.111099075006</v>
      </c>
    </row>
    <row r="12" spans="1:12" ht="14.95" customHeight="1" x14ac:dyDescent="0.25">
      <c r="A12" s="14" t="s">
        <v>16</v>
      </c>
      <c r="B12" s="15" t="s">
        <v>17</v>
      </c>
      <c r="C12" s="111">
        <f t="shared" ref="C12:C17" si="0">D12+E12+F12+G12</f>
        <v>0</v>
      </c>
      <c r="D12" s="112"/>
      <c r="E12" s="112"/>
      <c r="F12" s="112"/>
      <c r="G12" s="113"/>
      <c r="H12" s="111">
        <f t="shared" ref="H12:H17" si="1">I12+J12+K12+L12</f>
        <v>0</v>
      </c>
      <c r="I12" s="112"/>
      <c r="J12" s="112"/>
      <c r="K12" s="112"/>
      <c r="L12" s="113"/>
    </row>
    <row r="13" spans="1:12" ht="14.95" customHeight="1" x14ac:dyDescent="0.25">
      <c r="A13" s="17" t="s">
        <v>18</v>
      </c>
      <c r="B13" s="18" t="s">
        <v>19</v>
      </c>
      <c r="C13" s="114">
        <f t="shared" si="0"/>
        <v>29166</v>
      </c>
      <c r="D13" s="115">
        <f>D14+D15+D16</f>
        <v>0</v>
      </c>
      <c r="E13" s="115">
        <f>E14+E15+E16</f>
        <v>0</v>
      </c>
      <c r="F13" s="115">
        <f>F14+F15+F16</f>
        <v>29166</v>
      </c>
      <c r="G13" s="116">
        <f>G14+G15+G16</f>
        <v>0</v>
      </c>
      <c r="H13" s="114">
        <f t="shared" si="1"/>
        <v>30003.011999000009</v>
      </c>
      <c r="I13" s="115">
        <f>I14+I15+I16</f>
        <v>0</v>
      </c>
      <c r="J13" s="115">
        <f>J14+J15+J16</f>
        <v>0</v>
      </c>
      <c r="K13" s="115">
        <f>K14+K15+K16</f>
        <v>30003.011999000009</v>
      </c>
      <c r="L13" s="116">
        <f>L14+L15+L16</f>
        <v>0</v>
      </c>
    </row>
    <row r="14" spans="1:12" ht="14.95" customHeight="1" x14ac:dyDescent="0.25">
      <c r="A14" s="17" t="s">
        <v>20</v>
      </c>
      <c r="B14" s="23" t="s">
        <v>21</v>
      </c>
      <c r="C14" s="114">
        <f t="shared" si="0"/>
        <v>0</v>
      </c>
      <c r="D14" s="117"/>
      <c r="E14" s="117"/>
      <c r="F14" s="117"/>
      <c r="G14" s="118"/>
      <c r="H14" s="114">
        <f t="shared" si="1"/>
        <v>0</v>
      </c>
      <c r="I14" s="117"/>
      <c r="J14" s="117"/>
      <c r="K14" s="117"/>
      <c r="L14" s="118"/>
    </row>
    <row r="15" spans="1:12" ht="14.95" customHeight="1" x14ac:dyDescent="0.25">
      <c r="A15" s="17" t="s">
        <v>22</v>
      </c>
      <c r="B15" s="23" t="s">
        <v>23</v>
      </c>
      <c r="C15" s="114">
        <f t="shared" si="0"/>
        <v>23721</v>
      </c>
      <c r="D15" s="117"/>
      <c r="E15" s="117"/>
      <c r="F15" s="119">
        <v>23721</v>
      </c>
      <c r="G15" s="120"/>
      <c r="H15" s="114">
        <f t="shared" si="1"/>
        <v>24818.510879000009</v>
      </c>
      <c r="I15" s="117"/>
      <c r="J15" s="117"/>
      <c r="K15" s="119">
        <f>SUM('[1]ИА 2021'!$B$122:$D$122)/1000</f>
        <v>24818.510879000009</v>
      </c>
      <c r="L15" s="120"/>
    </row>
    <row r="16" spans="1:12" ht="14.95" customHeight="1" thickBot="1" x14ac:dyDescent="0.3">
      <c r="A16" s="20" t="s">
        <v>24</v>
      </c>
      <c r="B16" s="24" t="s">
        <v>25</v>
      </c>
      <c r="C16" s="121">
        <f t="shared" si="0"/>
        <v>5445</v>
      </c>
      <c r="D16" s="122"/>
      <c r="E16" s="122"/>
      <c r="F16" s="123">
        <v>5445</v>
      </c>
      <c r="G16" s="124"/>
      <c r="H16" s="121">
        <f t="shared" si="1"/>
        <v>5184.5011199999999</v>
      </c>
      <c r="I16" s="122"/>
      <c r="J16" s="122"/>
      <c r="K16" s="123">
        <f>SUM('[1]ИА 2021'!$C$123:$D$127)/1000</f>
        <v>5184.5011199999999</v>
      </c>
      <c r="L16" s="124"/>
    </row>
    <row r="17" spans="1:14" ht="14.95" customHeight="1" x14ac:dyDescent="0.25">
      <c r="A17" s="14" t="s">
        <v>26</v>
      </c>
      <c r="B17" s="15" t="s">
        <v>27</v>
      </c>
      <c r="C17" s="111">
        <f t="shared" si="0"/>
        <v>5730.9999999999991</v>
      </c>
      <c r="D17" s="125"/>
      <c r="E17" s="125"/>
      <c r="F17" s="126">
        <v>2193.6864392976686</v>
      </c>
      <c r="G17" s="127">
        <v>3537.3135607023305</v>
      </c>
      <c r="H17" s="111">
        <f t="shared" si="1"/>
        <v>7863.668999000005</v>
      </c>
      <c r="I17" s="125"/>
      <c r="J17" s="125"/>
      <c r="K17" s="126">
        <v>2250.2258999250007</v>
      </c>
      <c r="L17" s="127">
        <v>5613.4430990750043</v>
      </c>
    </row>
    <row r="18" spans="1:14" ht="14.95" customHeight="1" thickBot="1" x14ac:dyDescent="0.3">
      <c r="A18" s="20"/>
      <c r="B18" s="21" t="s">
        <v>28</v>
      </c>
      <c r="C18" s="25" t="str">
        <f>IF(C7=0,"",C17/C7)</f>
        <v/>
      </c>
      <c r="D18" s="26">
        <f>IF(D7=0,0,D17/D7)</f>
        <v>0</v>
      </c>
      <c r="E18" s="26">
        <f>IF(E7=0,0,E17/E7)</f>
        <v>0</v>
      </c>
      <c r="F18" s="26">
        <f>IF(F7=0,0,F17/F7)</f>
        <v>7.521382566336382E-2</v>
      </c>
      <c r="G18" s="27">
        <f>IF(G7=0,0,G17/G7)</f>
        <v>0.19418383137262765</v>
      </c>
      <c r="H18" s="25" t="str">
        <f>IF(H7=0,"",H17/H7)</f>
        <v/>
      </c>
      <c r="I18" s="26">
        <f>IF(I7=0,0,I17/I7)</f>
        <v>0</v>
      </c>
      <c r="J18" s="26">
        <f>IF(J7=0,0,J17/J7)</f>
        <v>0</v>
      </c>
      <c r="K18" s="26">
        <f>IF(K7=0,0,K17/K7)</f>
        <v>7.5000000000000011E-2</v>
      </c>
      <c r="L18" s="27">
        <f>IF(L7=0,0,L17/L7)</f>
        <v>0.2783740229099208</v>
      </c>
      <c r="N18" s="161"/>
    </row>
    <row r="19" spans="1:14" ht="14.95" customHeight="1" x14ac:dyDescent="0.25">
      <c r="A19" s="14" t="s">
        <v>29</v>
      </c>
      <c r="B19" s="15" t="s">
        <v>30</v>
      </c>
      <c r="C19" s="111">
        <f t="shared" ref="C19:C32" si="2">D19+E19+F19+G19</f>
        <v>23434.999999999993</v>
      </c>
      <c r="D19" s="128">
        <f>D20+D24+D28+D29</f>
        <v>0</v>
      </c>
      <c r="E19" s="128">
        <f>E20+E24+E28+E29</f>
        <v>0</v>
      </c>
      <c r="F19" s="128">
        <f>F20+F24+F28+F29</f>
        <v>8756</v>
      </c>
      <c r="G19" s="129">
        <f>G20+G24+G28+G29</f>
        <v>14678.999999999995</v>
      </c>
      <c r="H19" s="111">
        <f t="shared" ref="H19:H32" si="3">I19+J19+K19+L19</f>
        <v>22139.343000000001</v>
      </c>
      <c r="I19" s="128">
        <f>I20+I24+I28+I29</f>
        <v>0</v>
      </c>
      <c r="J19" s="128">
        <f>J20+J24+J28+J29</f>
        <v>0</v>
      </c>
      <c r="K19" s="128">
        <f>K20+K24+K28+K29</f>
        <v>7587.6749999999984</v>
      </c>
      <c r="L19" s="129">
        <f>L20+L24+L28+L29</f>
        <v>14551.668000000001</v>
      </c>
      <c r="N19" s="162"/>
    </row>
    <row r="20" spans="1:14" ht="14.95" customHeight="1" x14ac:dyDescent="0.25">
      <c r="A20" s="17" t="s">
        <v>31</v>
      </c>
      <c r="B20" s="18" t="s">
        <v>32</v>
      </c>
      <c r="C20" s="114">
        <f t="shared" si="2"/>
        <v>23434.999999999993</v>
      </c>
      <c r="D20" s="115">
        <f>D21+D22+D23</f>
        <v>0</v>
      </c>
      <c r="E20" s="115">
        <f>E21+E22+E23</f>
        <v>0</v>
      </c>
      <c r="F20" s="115">
        <f>F21+F22+F23</f>
        <v>8756</v>
      </c>
      <c r="G20" s="116">
        <f>G21+G22+G23</f>
        <v>14678.999999999995</v>
      </c>
      <c r="H20" s="114">
        <f t="shared" si="3"/>
        <v>22139.343000000001</v>
      </c>
      <c r="I20" s="115">
        <f>I21+I22+I23</f>
        <v>0</v>
      </c>
      <c r="J20" s="115">
        <f>J21+J22+J23</f>
        <v>0</v>
      </c>
      <c r="K20" s="115">
        <f>K21+K22+K23</f>
        <v>7587.6749999999984</v>
      </c>
      <c r="L20" s="116">
        <f>L21+L22+L23</f>
        <v>14551.668000000001</v>
      </c>
    </row>
    <row r="21" spans="1:14" ht="14.95" customHeight="1" x14ac:dyDescent="0.25">
      <c r="A21" s="28" t="s">
        <v>33</v>
      </c>
      <c r="B21" s="23" t="s">
        <v>34</v>
      </c>
      <c r="C21" s="114">
        <f t="shared" si="2"/>
        <v>23434.999999999993</v>
      </c>
      <c r="D21" s="117"/>
      <c r="E21" s="117"/>
      <c r="F21" s="117">
        <f>'[2]Информация о согл. объемах'!E73*1000</f>
        <v>8756</v>
      </c>
      <c r="G21" s="118">
        <f>'[2]Информация о согл. объемах'!E76*1000</f>
        <v>14678.999999999995</v>
      </c>
      <c r="H21" s="114">
        <f t="shared" si="3"/>
        <v>22139.343000000001</v>
      </c>
      <c r="I21" s="117"/>
      <c r="J21" s="117"/>
      <c r="K21" s="117">
        <f>[1]СВ2021!$G$134*1000</f>
        <v>7587.6749999999984</v>
      </c>
      <c r="L21" s="118">
        <f>[1]СВ2021!$H$134*1000</f>
        <v>14551.668000000001</v>
      </c>
    </row>
    <row r="22" spans="1:14" ht="14.95" customHeight="1" x14ac:dyDescent="0.25">
      <c r="A22" s="28" t="s">
        <v>35</v>
      </c>
      <c r="B22" s="23" t="s">
        <v>36</v>
      </c>
      <c r="C22" s="114">
        <f t="shared" si="2"/>
        <v>0</v>
      </c>
      <c r="D22" s="117"/>
      <c r="E22" s="117"/>
      <c r="F22" s="117"/>
      <c r="G22" s="118"/>
      <c r="H22" s="114">
        <f t="shared" si="3"/>
        <v>0</v>
      </c>
      <c r="I22" s="117"/>
      <c r="J22" s="117"/>
      <c r="K22" s="117"/>
      <c r="L22" s="118"/>
    </row>
    <row r="23" spans="1:14" ht="14.95" customHeight="1" x14ac:dyDescent="0.25">
      <c r="A23" s="28" t="s">
        <v>37</v>
      </c>
      <c r="B23" s="23" t="s">
        <v>38</v>
      </c>
      <c r="C23" s="114">
        <f t="shared" si="2"/>
        <v>0</v>
      </c>
      <c r="D23" s="117"/>
      <c r="E23" s="117"/>
      <c r="F23" s="117"/>
      <c r="G23" s="118"/>
      <c r="H23" s="114">
        <f t="shared" si="3"/>
        <v>0</v>
      </c>
      <c r="I23" s="117"/>
      <c r="J23" s="117"/>
      <c r="K23" s="117"/>
      <c r="L23" s="118"/>
    </row>
    <row r="24" spans="1:14" ht="14.95" customHeight="1" x14ac:dyDescent="0.25">
      <c r="A24" s="17" t="s">
        <v>39</v>
      </c>
      <c r="B24" s="18" t="s">
        <v>40</v>
      </c>
      <c r="C24" s="114">
        <f t="shared" si="2"/>
        <v>0</v>
      </c>
      <c r="D24" s="130">
        <f>D25+D26+D27</f>
        <v>0</v>
      </c>
      <c r="E24" s="130">
        <f>E25+E26+E27</f>
        <v>0</v>
      </c>
      <c r="F24" s="130">
        <f>F25+F26+F27</f>
        <v>0</v>
      </c>
      <c r="G24" s="131">
        <f>G25+G26+G27</f>
        <v>0</v>
      </c>
      <c r="H24" s="114">
        <f t="shared" si="3"/>
        <v>0</v>
      </c>
      <c r="I24" s="130">
        <f>I25+I26+I27</f>
        <v>0</v>
      </c>
      <c r="J24" s="130">
        <f>J25+J26+J27</f>
        <v>0</v>
      </c>
      <c r="K24" s="130">
        <f>K25+K26+K27</f>
        <v>0</v>
      </c>
      <c r="L24" s="131">
        <f>L25+L26+L27</f>
        <v>0</v>
      </c>
    </row>
    <row r="25" spans="1:14" ht="14.95" customHeight="1" x14ac:dyDescent="0.25">
      <c r="A25" s="28" t="s">
        <v>41</v>
      </c>
      <c r="B25" s="29"/>
      <c r="C25" s="114">
        <f t="shared" si="2"/>
        <v>0</v>
      </c>
      <c r="D25" s="132"/>
      <c r="E25" s="132"/>
      <c r="F25" s="132"/>
      <c r="G25" s="133"/>
      <c r="H25" s="114">
        <f t="shared" si="3"/>
        <v>0</v>
      </c>
      <c r="I25" s="132"/>
      <c r="J25" s="132"/>
      <c r="K25" s="132"/>
      <c r="L25" s="133"/>
    </row>
    <row r="26" spans="1:14" ht="14.95" customHeight="1" x14ac:dyDescent="0.25">
      <c r="A26" s="28" t="s">
        <v>42</v>
      </c>
      <c r="B26" s="29"/>
      <c r="C26" s="114">
        <f t="shared" si="2"/>
        <v>0</v>
      </c>
      <c r="D26" s="132"/>
      <c r="E26" s="132"/>
      <c r="F26" s="132"/>
      <c r="G26" s="133"/>
      <c r="H26" s="114">
        <f t="shared" si="3"/>
        <v>0</v>
      </c>
      <c r="I26" s="132"/>
      <c r="J26" s="132"/>
      <c r="K26" s="132"/>
      <c r="L26" s="133"/>
    </row>
    <row r="27" spans="1:14" ht="14.95" customHeight="1" x14ac:dyDescent="0.25">
      <c r="A27" s="28" t="s">
        <v>43</v>
      </c>
      <c r="B27" s="29"/>
      <c r="C27" s="114">
        <f t="shared" si="2"/>
        <v>0</v>
      </c>
      <c r="D27" s="132"/>
      <c r="E27" s="132"/>
      <c r="F27" s="132"/>
      <c r="G27" s="133"/>
      <c r="H27" s="114">
        <f t="shared" si="3"/>
        <v>0</v>
      </c>
      <c r="I27" s="132"/>
      <c r="J27" s="132"/>
      <c r="K27" s="132"/>
      <c r="L27" s="133"/>
    </row>
    <row r="28" spans="1:14" ht="14.95" customHeight="1" x14ac:dyDescent="0.25">
      <c r="A28" s="17" t="s">
        <v>44</v>
      </c>
      <c r="B28" s="30" t="s">
        <v>45</v>
      </c>
      <c r="C28" s="114">
        <f t="shared" si="2"/>
        <v>0</v>
      </c>
      <c r="D28" s="134"/>
      <c r="E28" s="134"/>
      <c r="F28" s="134">
        <v>0</v>
      </c>
      <c r="G28" s="135"/>
      <c r="H28" s="114">
        <f t="shared" si="3"/>
        <v>0</v>
      </c>
      <c r="I28" s="134"/>
      <c r="J28" s="134"/>
      <c r="K28" s="134">
        <v>0</v>
      </c>
      <c r="L28" s="135"/>
    </row>
    <row r="29" spans="1:14" ht="14.95" customHeight="1" x14ac:dyDescent="0.25">
      <c r="A29" s="17" t="s">
        <v>46</v>
      </c>
      <c r="B29" s="18" t="s">
        <v>47</v>
      </c>
      <c r="C29" s="114">
        <f t="shared" si="2"/>
        <v>0</v>
      </c>
      <c r="D29" s="130">
        <f>D30+D31+D32</f>
        <v>0</v>
      </c>
      <c r="E29" s="130">
        <f>E30+E31+E32</f>
        <v>0</v>
      </c>
      <c r="F29" s="130">
        <f>F30+F31+F32</f>
        <v>0</v>
      </c>
      <c r="G29" s="131">
        <f>G30+G31+G32</f>
        <v>0</v>
      </c>
      <c r="H29" s="114">
        <f t="shared" si="3"/>
        <v>0</v>
      </c>
      <c r="I29" s="130">
        <f>I30+I31+I32</f>
        <v>0</v>
      </c>
      <c r="J29" s="130">
        <f>J30+J31+J32</f>
        <v>0</v>
      </c>
      <c r="K29" s="130">
        <f>K30+K31+K32</f>
        <v>0</v>
      </c>
      <c r="L29" s="131">
        <f>L30+L31+L32</f>
        <v>0</v>
      </c>
    </row>
    <row r="30" spans="1:14" ht="14.95" customHeight="1" x14ac:dyDescent="0.25">
      <c r="A30" s="28" t="s">
        <v>48</v>
      </c>
      <c r="B30" s="31"/>
      <c r="C30" s="114">
        <f t="shared" si="2"/>
        <v>0</v>
      </c>
      <c r="D30" s="132"/>
      <c r="E30" s="132"/>
      <c r="F30" s="132"/>
      <c r="G30" s="133"/>
      <c r="H30" s="114">
        <f t="shared" si="3"/>
        <v>0</v>
      </c>
      <c r="I30" s="132"/>
      <c r="J30" s="132"/>
      <c r="K30" s="132"/>
      <c r="L30" s="133"/>
    </row>
    <row r="31" spans="1:14" ht="14.95" customHeight="1" x14ac:dyDescent="0.25">
      <c r="A31" s="28" t="s">
        <v>49</v>
      </c>
      <c r="B31" s="29"/>
      <c r="C31" s="114">
        <f t="shared" si="2"/>
        <v>0</v>
      </c>
      <c r="D31" s="132"/>
      <c r="E31" s="132"/>
      <c r="F31" s="132"/>
      <c r="G31" s="133"/>
      <c r="H31" s="114">
        <f t="shared" si="3"/>
        <v>0</v>
      </c>
      <c r="I31" s="132"/>
      <c r="J31" s="132"/>
      <c r="K31" s="132"/>
      <c r="L31" s="133"/>
    </row>
    <row r="32" spans="1:14" ht="14.95" customHeight="1" thickBot="1" x14ac:dyDescent="0.3">
      <c r="A32" s="32" t="s">
        <v>50</v>
      </c>
      <c r="B32" s="24"/>
      <c r="C32" s="121">
        <f t="shared" si="2"/>
        <v>0</v>
      </c>
      <c r="D32" s="136"/>
      <c r="E32" s="136"/>
      <c r="F32" s="136"/>
      <c r="G32" s="137"/>
      <c r="H32" s="121">
        <f t="shared" si="3"/>
        <v>0</v>
      </c>
      <c r="I32" s="136"/>
      <c r="J32" s="136"/>
      <c r="K32" s="136"/>
      <c r="L32" s="137"/>
    </row>
    <row r="33" spans="1:14" ht="14.95" customHeight="1" thickBot="1" x14ac:dyDescent="0.3">
      <c r="A33" s="1"/>
      <c r="B33" s="2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4" ht="14.95" customHeight="1" x14ac:dyDescent="0.25">
      <c r="A34" s="33" t="s">
        <v>51</v>
      </c>
      <c r="B34" s="34" t="s">
        <v>52</v>
      </c>
      <c r="C34" s="35">
        <f>SUM(D34:G34)</f>
        <v>27684.448187910413</v>
      </c>
      <c r="D34" s="36">
        <f>D35+D36</f>
        <v>0</v>
      </c>
      <c r="E34" s="36">
        <f>E35+E36</f>
        <v>0</v>
      </c>
      <c r="F34" s="36">
        <f>F35+F36</f>
        <v>9468.1346272080864</v>
      </c>
      <c r="G34" s="37">
        <f>G35+G36</f>
        <v>18216.313560702325</v>
      </c>
      <c r="H34" s="35">
        <f>SUM(I34:L34)</f>
        <v>28368.002990966896</v>
      </c>
      <c r="I34" s="36">
        <f>I35+I36</f>
        <v>0</v>
      </c>
      <c r="J34" s="36">
        <f>J35+J36</f>
        <v>0</v>
      </c>
      <c r="K34" s="36">
        <f>K35+K36</f>
        <v>8202.8918918918898</v>
      </c>
      <c r="L34" s="37">
        <f>L35+L36</f>
        <v>20165.111099075006</v>
      </c>
    </row>
    <row r="35" spans="1:14" ht="14.95" customHeight="1" x14ac:dyDescent="0.25">
      <c r="A35" s="38" t="s">
        <v>53</v>
      </c>
      <c r="B35" s="39" t="s">
        <v>54</v>
      </c>
      <c r="C35" s="40">
        <f>SUM(D35:G35)</f>
        <v>4249.4481879104178</v>
      </c>
      <c r="D35" s="41">
        <f>IF((D7-D17)=0,0,D17/(D7-D17)*D36)</f>
        <v>0</v>
      </c>
      <c r="E35" s="41">
        <f>IF((E7-E17)=0,0,E17/(E7-E17)*E36)</f>
        <v>0</v>
      </c>
      <c r="F35" s="41">
        <f>IF((F7-F17)=0,0,F17/(F7-F17)*F36)</f>
        <v>712.13462720808718</v>
      </c>
      <c r="G35" s="42">
        <f>IF((G7-G17)=0,0,G17/(G7-G17)*G36)</f>
        <v>3537.3135607023305</v>
      </c>
      <c r="H35" s="40">
        <f>SUM(I35:L35)</f>
        <v>6228.6599909668957</v>
      </c>
      <c r="I35" s="41">
        <f>IF((I7-I17)=0,0,I17/(I7-I17)*I36)</f>
        <v>0</v>
      </c>
      <c r="J35" s="41">
        <f>IF((J7-J17)=0,0,J17/(J7-J17)*J36)</f>
        <v>0</v>
      </c>
      <c r="K35" s="41">
        <f>IF((K7-K17)=0,0,K17/(K7-K17)*K36)</f>
        <v>615.21689189189181</v>
      </c>
      <c r="L35" s="42">
        <f>IF((L7-L17)=0,0,L17/(L7-L17)*L36)</f>
        <v>5613.4430990750043</v>
      </c>
    </row>
    <row r="36" spans="1:14" ht="14.95" customHeight="1" thickBot="1" x14ac:dyDescent="0.3">
      <c r="A36" s="43" t="s">
        <v>55</v>
      </c>
      <c r="B36" s="44" t="s">
        <v>56</v>
      </c>
      <c r="C36" s="45">
        <f>SUM(D36:G36)</f>
        <v>23434.999999999993</v>
      </c>
      <c r="D36" s="46">
        <f>D29+D24+D20</f>
        <v>0</v>
      </c>
      <c r="E36" s="46">
        <f>E29+E24+E20</f>
        <v>0</v>
      </c>
      <c r="F36" s="46">
        <f>F29+F24+F20</f>
        <v>8756</v>
      </c>
      <c r="G36" s="47">
        <f>G29+G24+G20</f>
        <v>14678.999999999995</v>
      </c>
      <c r="H36" s="45">
        <f>SUM(I36:L36)</f>
        <v>22139.343000000001</v>
      </c>
      <c r="I36" s="46">
        <f>I29+I24+I20</f>
        <v>0</v>
      </c>
      <c r="J36" s="46">
        <f>J29+J24+J20</f>
        <v>0</v>
      </c>
      <c r="K36" s="46">
        <f>K29+K24+K20</f>
        <v>7587.6749999999984</v>
      </c>
      <c r="L36" s="47">
        <f>L29+L24+L20</f>
        <v>14551.668000000001</v>
      </c>
    </row>
    <row r="37" spans="1:14" ht="14.95" customHeight="1" x14ac:dyDescent="0.25">
      <c r="A37" s="48"/>
      <c r="B37" s="49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4" ht="14.95" customHeight="1" x14ac:dyDescent="0.25">
      <c r="A38" s="48"/>
      <c r="B38" s="49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4" ht="14.95" customHeight="1" x14ac:dyDescent="0.25">
      <c r="A39" s="50"/>
      <c r="B39" s="51" t="s">
        <v>57</v>
      </c>
      <c r="C39" s="50"/>
      <c r="D39" s="50"/>
      <c r="E39" s="50"/>
      <c r="F39" s="50"/>
      <c r="G39" s="50"/>
      <c r="H39" s="50"/>
      <c r="I39" s="50"/>
      <c r="J39" s="50"/>
      <c r="K39" s="50"/>
      <c r="L39" s="50"/>
    </row>
    <row r="40" spans="1:14" ht="14.95" customHeight="1" x14ac:dyDescent="0.25">
      <c r="A40" s="52" t="s">
        <v>58</v>
      </c>
      <c r="B40" s="53" t="s">
        <v>59</v>
      </c>
      <c r="C40" s="54" t="s">
        <v>6</v>
      </c>
      <c r="D40" s="54" t="s">
        <v>7</v>
      </c>
      <c r="E40" s="54" t="s">
        <v>8</v>
      </c>
      <c r="F40" s="54" t="s">
        <v>9</v>
      </c>
      <c r="G40" s="54" t="s">
        <v>10</v>
      </c>
      <c r="H40" s="54" t="s">
        <v>6</v>
      </c>
      <c r="I40" s="54" t="s">
        <v>7</v>
      </c>
      <c r="J40" s="54" t="s">
        <v>8</v>
      </c>
      <c r="K40" s="54" t="s">
        <v>9</v>
      </c>
      <c r="L40" s="54" t="s">
        <v>10</v>
      </c>
    </row>
    <row r="41" spans="1:14" ht="14.95" customHeight="1" x14ac:dyDescent="0.25">
      <c r="A41" s="55"/>
      <c r="B41" s="55" t="s">
        <v>60</v>
      </c>
      <c r="C41" s="56">
        <f>SUM(D41:G41)</f>
        <v>2157</v>
      </c>
      <c r="D41" s="57"/>
      <c r="E41" s="57">
        <f>'[2]Информация о согл. объемах'!G31*1000</f>
        <v>2157</v>
      </c>
      <c r="F41" s="57"/>
      <c r="G41" s="57"/>
      <c r="H41" s="56">
        <f>SUM(I41:L41)</f>
        <v>2441.2873999999997</v>
      </c>
      <c r="I41" s="57"/>
      <c r="J41" s="57">
        <v>2441.2873999999997</v>
      </c>
      <c r="K41" s="57"/>
      <c r="L41" s="57"/>
    </row>
    <row r="42" spans="1:14" ht="14.95" customHeight="1" x14ac:dyDescent="0.25">
      <c r="A42" s="55"/>
      <c r="B42" s="55" t="s">
        <v>61</v>
      </c>
      <c r="C42" s="56">
        <f>SUM(D42:G42)</f>
        <v>2834</v>
      </c>
      <c r="D42" s="57"/>
      <c r="E42" s="57"/>
      <c r="F42" s="57">
        <f>'[2]Информация о согл. объемах'!I31*1000</f>
        <v>2834</v>
      </c>
      <c r="G42" s="57"/>
      <c r="H42" s="56">
        <f>SUM(I42:L42)</f>
        <v>2240.5</v>
      </c>
      <c r="I42" s="57"/>
      <c r="J42" s="57"/>
      <c r="K42" s="57">
        <v>2240.5</v>
      </c>
      <c r="L42" s="57"/>
    </row>
    <row r="43" spans="1:14" ht="14.95" customHeight="1" x14ac:dyDescent="0.25">
      <c r="A43" s="55"/>
      <c r="B43" t="s">
        <v>95</v>
      </c>
      <c r="C43" s="56">
        <f>SUM(D43:G43)</f>
        <v>0</v>
      </c>
      <c r="D43" s="57"/>
      <c r="E43" s="57"/>
      <c r="F43" s="57"/>
      <c r="G43" s="57"/>
      <c r="H43" s="56">
        <f>SUM(I43:L43)</f>
        <v>208.89</v>
      </c>
      <c r="I43" s="57"/>
      <c r="J43" s="57"/>
      <c r="K43" s="57">
        <v>208.89</v>
      </c>
      <c r="L43" s="57"/>
    </row>
    <row r="44" spans="1:14" ht="14.95" customHeight="1" x14ac:dyDescent="0.25">
      <c r="A44" s="59"/>
      <c r="B44" s="58" t="s">
        <v>62</v>
      </c>
      <c r="C44" s="56">
        <f>SUM(D44:G44)</f>
        <v>454</v>
      </c>
      <c r="D44" s="57"/>
      <c r="E44" s="57"/>
      <c r="F44" s="57">
        <v>454</v>
      </c>
      <c r="G44" s="57"/>
      <c r="H44" s="56">
        <f>SUM(I44:L44)</f>
        <v>293.82372000000004</v>
      </c>
      <c r="I44" s="57"/>
      <c r="J44" s="57"/>
      <c r="K44" s="57">
        <v>293.82372000000004</v>
      </c>
      <c r="L44" s="57"/>
      <c r="N44" s="163">
        <f>F43+F44</f>
        <v>454</v>
      </c>
    </row>
    <row r="45" spans="1:14" ht="14.95" customHeight="1" x14ac:dyDescent="0.25">
      <c r="A45" s="60"/>
      <c r="B45" s="61" t="s">
        <v>63</v>
      </c>
      <c r="C45" s="62">
        <f>SUM(C41:C44)</f>
        <v>5445</v>
      </c>
      <c r="D45" s="62">
        <f t="shared" ref="D45:G45" si="4">SUM(D41:D44)</f>
        <v>0</v>
      </c>
      <c r="E45" s="62">
        <f t="shared" si="4"/>
        <v>2157</v>
      </c>
      <c r="F45" s="62">
        <f t="shared" si="4"/>
        <v>3288</v>
      </c>
      <c r="G45" s="62">
        <f t="shared" si="4"/>
        <v>0</v>
      </c>
      <c r="H45" s="62">
        <f t="shared" ref="H45:L45" si="5">SUM(H41:H44)</f>
        <v>5184.5011199999999</v>
      </c>
      <c r="I45" s="62">
        <f t="shared" si="5"/>
        <v>0</v>
      </c>
      <c r="J45" s="62">
        <f>SUM(J41:J44)</f>
        <v>2441.2873999999997</v>
      </c>
      <c r="K45" s="62">
        <f t="shared" si="5"/>
        <v>2743.2137199999997</v>
      </c>
      <c r="L45" s="62">
        <f t="shared" si="5"/>
        <v>0</v>
      </c>
    </row>
    <row r="46" spans="1:14" ht="14.95" customHeight="1" x14ac:dyDescent="0.25">
      <c r="A46" s="50"/>
      <c r="B46" s="50"/>
      <c r="C46" s="50"/>
      <c r="D46" s="50"/>
      <c r="E46" s="50"/>
      <c r="F46" s="50"/>
      <c r="G46" s="3"/>
      <c r="H46" s="50"/>
      <c r="I46" s="50"/>
      <c r="J46" s="50"/>
      <c r="K46" s="50"/>
      <c r="L46" s="3"/>
    </row>
    <row r="47" spans="1:14" ht="14.95" customHeight="1" x14ac:dyDescent="0.25">
      <c r="A47" s="50"/>
      <c r="B47" s="50"/>
      <c r="C47" s="50"/>
      <c r="D47" s="50"/>
      <c r="E47" s="50"/>
      <c r="F47" s="50"/>
      <c r="G47" s="138"/>
      <c r="H47" s="50"/>
      <c r="I47" s="50"/>
      <c r="J47" s="50"/>
      <c r="K47" s="50"/>
      <c r="L47" s="138"/>
    </row>
    <row r="48" spans="1:14" ht="14.95" customHeight="1" x14ac:dyDescent="0.25">
      <c r="A48" s="50"/>
      <c r="B48" s="50"/>
      <c r="C48" s="50"/>
      <c r="D48" s="50"/>
      <c r="E48" s="50"/>
      <c r="F48" s="50"/>
      <c r="G48" s="138">
        <v>5</v>
      </c>
      <c r="H48" s="50"/>
      <c r="I48" s="50"/>
      <c r="J48" s="50"/>
      <c r="K48" s="50"/>
      <c r="L48" s="138">
        <v>5</v>
      </c>
    </row>
    <row r="49" spans="1:12" ht="14.95" customHeight="1" x14ac:dyDescent="0.25">
      <c r="A49" s="50"/>
      <c r="B49" s="63" t="s">
        <v>64</v>
      </c>
      <c r="C49" s="50"/>
      <c r="D49" s="50"/>
      <c r="E49" s="50"/>
      <c r="F49" s="50"/>
      <c r="G49" s="50"/>
      <c r="H49" s="50"/>
      <c r="I49" s="50"/>
      <c r="J49" s="50"/>
      <c r="K49" s="50"/>
      <c r="L49" s="50"/>
    </row>
    <row r="50" spans="1:12" ht="14.95" customHeight="1" x14ac:dyDescent="0.25">
      <c r="A50" s="52" t="s">
        <v>58</v>
      </c>
      <c r="B50" s="53" t="s">
        <v>59</v>
      </c>
      <c r="C50" s="54" t="s">
        <v>6</v>
      </c>
      <c r="D50" s="54" t="s">
        <v>7</v>
      </c>
      <c r="E50" s="54" t="s">
        <v>8</v>
      </c>
      <c r="F50" s="54" t="s">
        <v>9</v>
      </c>
      <c r="G50" s="54" t="s">
        <v>10</v>
      </c>
      <c r="H50" s="54" t="s">
        <v>6</v>
      </c>
      <c r="I50" s="54" t="s">
        <v>7</v>
      </c>
      <c r="J50" s="54" t="s">
        <v>8</v>
      </c>
      <c r="K50" s="54" t="s">
        <v>9</v>
      </c>
      <c r="L50" s="54" t="s">
        <v>10</v>
      </c>
    </row>
    <row r="51" spans="1:12" ht="14.95" customHeight="1" x14ac:dyDescent="0.25">
      <c r="A51" s="55"/>
      <c r="B51" s="64"/>
      <c r="C51" s="65">
        <f>SUM(D51:G51)</f>
        <v>0</v>
      </c>
      <c r="D51" s="66"/>
      <c r="E51" s="66"/>
      <c r="F51" s="66"/>
      <c r="G51" s="66"/>
      <c r="H51" s="65">
        <f>SUM(I51:L51)</f>
        <v>0</v>
      </c>
      <c r="I51" s="66"/>
      <c r="J51" s="66"/>
      <c r="K51" s="66"/>
      <c r="L51" s="66"/>
    </row>
    <row r="52" spans="1:12" ht="14.95" customHeight="1" x14ac:dyDescent="0.25">
      <c r="A52" s="55"/>
      <c r="B52" s="55"/>
      <c r="C52" s="65">
        <f>SUM(D52:G52)</f>
        <v>0</v>
      </c>
      <c r="D52" s="66"/>
      <c r="E52" s="66"/>
      <c r="F52" s="66"/>
      <c r="G52" s="66"/>
      <c r="H52" s="65">
        <f>SUM(I52:L52)</f>
        <v>0</v>
      </c>
      <c r="I52" s="66"/>
      <c r="J52" s="66"/>
      <c r="K52" s="66"/>
      <c r="L52" s="66"/>
    </row>
    <row r="53" spans="1:12" ht="14.95" customHeight="1" x14ac:dyDescent="0.25">
      <c r="A53" s="55"/>
      <c r="B53" s="55"/>
      <c r="C53" s="65">
        <f>SUM(D53:G53)</f>
        <v>0</v>
      </c>
      <c r="D53" s="66"/>
      <c r="E53" s="66"/>
      <c r="F53" s="66"/>
      <c r="G53" s="66"/>
      <c r="H53" s="65">
        <f>SUM(I53:L53)</f>
        <v>0</v>
      </c>
      <c r="I53" s="66"/>
      <c r="J53" s="66"/>
      <c r="K53" s="66"/>
      <c r="L53" s="66"/>
    </row>
    <row r="54" spans="1:12" ht="14.95" customHeight="1" x14ac:dyDescent="0.25">
      <c r="A54" s="172"/>
      <c r="B54" s="172"/>
      <c r="C54" s="67"/>
      <c r="D54" s="67"/>
      <c r="E54" s="67"/>
      <c r="F54" s="67"/>
      <c r="G54" s="67"/>
      <c r="H54" s="67"/>
      <c r="I54" s="67"/>
      <c r="J54" s="67"/>
      <c r="K54" s="67"/>
      <c r="L54" s="67"/>
    </row>
    <row r="55" spans="1:12" ht="14.95" customHeight="1" x14ac:dyDescent="0.25">
      <c r="A55" s="60"/>
      <c r="B55" s="61" t="s">
        <v>63</v>
      </c>
      <c r="C55" s="65">
        <f t="shared" ref="C55:L55" si="6">SUM(C51:C53)</f>
        <v>0</v>
      </c>
      <c r="D55" s="65">
        <f t="shared" si="6"/>
        <v>0</v>
      </c>
      <c r="E55" s="65">
        <f t="shared" si="6"/>
        <v>0</v>
      </c>
      <c r="F55" s="65">
        <f t="shared" si="6"/>
        <v>0</v>
      </c>
      <c r="G55" s="65">
        <f t="shared" si="6"/>
        <v>0</v>
      </c>
      <c r="H55" s="65">
        <f t="shared" si="6"/>
        <v>0</v>
      </c>
      <c r="I55" s="65">
        <f t="shared" si="6"/>
        <v>0</v>
      </c>
      <c r="J55" s="65">
        <f t="shared" si="6"/>
        <v>0</v>
      </c>
      <c r="K55" s="65">
        <f t="shared" si="6"/>
        <v>0</v>
      </c>
      <c r="L55" s="65">
        <f t="shared" si="6"/>
        <v>0</v>
      </c>
    </row>
    <row r="56" spans="1:12" ht="14.95" customHeight="1" x14ac:dyDescent="0.25">
      <c r="A56" s="68"/>
      <c r="B56" s="69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1:12" ht="14.95" customHeight="1" x14ac:dyDescent="0.25">
      <c r="A57" s="68"/>
      <c r="B57" s="69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 ht="14.95" customHeight="1" x14ac:dyDescent="0.25">
      <c r="A58" s="50"/>
      <c r="B58" s="63" t="s">
        <v>65</v>
      </c>
      <c r="C58" s="50"/>
      <c r="D58" s="50"/>
      <c r="E58" s="50"/>
      <c r="F58" s="50"/>
      <c r="G58" s="50"/>
      <c r="H58" s="50"/>
      <c r="I58" s="50"/>
      <c r="J58" s="50"/>
      <c r="K58" s="50"/>
      <c r="L58" s="50"/>
    </row>
    <row r="59" spans="1:12" ht="14.95" customHeight="1" x14ac:dyDescent="0.25">
      <c r="A59" s="70" t="s">
        <v>58</v>
      </c>
      <c r="B59" s="53" t="s">
        <v>66</v>
      </c>
      <c r="C59" s="71" t="s">
        <v>6</v>
      </c>
      <c r="D59" s="71" t="s">
        <v>7</v>
      </c>
      <c r="E59" s="71" t="s">
        <v>8</v>
      </c>
      <c r="F59" s="71" t="s">
        <v>9</v>
      </c>
      <c r="G59" s="71" t="s">
        <v>10</v>
      </c>
      <c r="H59" s="71" t="s">
        <v>6</v>
      </c>
      <c r="I59" s="71" t="s">
        <v>7</v>
      </c>
      <c r="J59" s="71" t="s">
        <v>8</v>
      </c>
      <c r="K59" s="71" t="s">
        <v>9</v>
      </c>
      <c r="L59" s="71" t="s">
        <v>10</v>
      </c>
    </row>
    <row r="60" spans="1:12" ht="14.95" customHeight="1" x14ac:dyDescent="0.25">
      <c r="A60" s="72" t="s">
        <v>11</v>
      </c>
      <c r="B60" s="64" t="s">
        <v>67</v>
      </c>
      <c r="C60" s="139">
        <f>D60+E60+F60+G60</f>
        <v>23434.999999999996</v>
      </c>
      <c r="D60" s="139">
        <f>D61+D62</f>
        <v>0</v>
      </c>
      <c r="E60" s="139">
        <f>E61+E62</f>
        <v>0</v>
      </c>
      <c r="F60" s="139">
        <f>F61+F62</f>
        <v>8745.9484467439561</v>
      </c>
      <c r="G60" s="139">
        <f>G61+G62</f>
        <v>14689.05155325604</v>
      </c>
      <c r="H60" s="139">
        <f>I60+J60+K60+L60</f>
        <v>22139.342999999997</v>
      </c>
      <c r="I60" s="139">
        <f>I61+I62</f>
        <v>0</v>
      </c>
      <c r="J60" s="139">
        <f>J61+J62</f>
        <v>0</v>
      </c>
      <c r="K60" s="139">
        <f>K61+K62</f>
        <v>7587.6749999999984</v>
      </c>
      <c r="L60" s="139">
        <f>L61+L62</f>
        <v>14551.668</v>
      </c>
    </row>
    <row r="61" spans="1:12" ht="14.95" customHeight="1" x14ac:dyDescent="0.25">
      <c r="A61" s="72" t="s">
        <v>13</v>
      </c>
      <c r="B61" s="64" t="s">
        <v>68</v>
      </c>
      <c r="C61" s="139">
        <f t="shared" ref="C61:C71" si="7">D61+E61+F61+G61</f>
        <v>11713.738951355828</v>
      </c>
      <c r="D61" s="66"/>
      <c r="E61" s="66"/>
      <c r="F61" s="66">
        <v>8745.9484467439561</v>
      </c>
      <c r="G61" s="66">
        <v>2967.7905046118726</v>
      </c>
      <c r="H61" s="139">
        <f t="shared" ref="H61:H71" si="8">I61+J61+K61+L61</f>
        <v>10281.445</v>
      </c>
      <c r="I61" s="66"/>
      <c r="J61" s="66"/>
      <c r="K61" s="66">
        <v>7587.6749999999984</v>
      </c>
      <c r="L61" s="66">
        <v>2693.7700000000004</v>
      </c>
    </row>
    <row r="62" spans="1:12" ht="14.95" customHeight="1" x14ac:dyDescent="0.25">
      <c r="A62" s="72" t="s">
        <v>16</v>
      </c>
      <c r="B62" s="64" t="s">
        <v>69</v>
      </c>
      <c r="C62" s="139">
        <f t="shared" si="7"/>
        <v>11721.261048644168</v>
      </c>
      <c r="D62" s="66"/>
      <c r="E62" s="66"/>
      <c r="F62" s="66"/>
      <c r="G62" s="66">
        <v>11721.261048644168</v>
      </c>
      <c r="H62" s="139">
        <f t="shared" si="8"/>
        <v>11857.897999999999</v>
      </c>
      <c r="I62" s="66"/>
      <c r="J62" s="66"/>
      <c r="K62" s="66"/>
      <c r="L62" s="66">
        <v>11857.897999999999</v>
      </c>
    </row>
    <row r="63" spans="1:12" ht="14.95" customHeight="1" x14ac:dyDescent="0.25">
      <c r="A63" s="72" t="s">
        <v>26</v>
      </c>
      <c r="B63" s="64" t="s">
        <v>70</v>
      </c>
      <c r="C63" s="139">
        <f t="shared" si="7"/>
        <v>0</v>
      </c>
      <c r="D63" s="139">
        <f>D64+D65</f>
        <v>0</v>
      </c>
      <c r="E63" s="139">
        <f>E64+E65</f>
        <v>0</v>
      </c>
      <c r="F63" s="139">
        <f>F64+F65</f>
        <v>0</v>
      </c>
      <c r="G63" s="139">
        <f>G64+G65</f>
        <v>0</v>
      </c>
      <c r="H63" s="139">
        <f t="shared" si="8"/>
        <v>0</v>
      </c>
      <c r="I63" s="139">
        <f>I64+I65</f>
        <v>0</v>
      </c>
      <c r="J63" s="139">
        <f>J64+J65</f>
        <v>0</v>
      </c>
      <c r="K63" s="139">
        <f>K64+K65</f>
        <v>0</v>
      </c>
      <c r="L63" s="139">
        <f>L64+L65</f>
        <v>0</v>
      </c>
    </row>
    <row r="64" spans="1:12" ht="14.95" customHeight="1" x14ac:dyDescent="0.25">
      <c r="A64" s="72" t="s">
        <v>71</v>
      </c>
      <c r="B64" s="64" t="s">
        <v>68</v>
      </c>
      <c r="C64" s="139">
        <f t="shared" si="7"/>
        <v>0</v>
      </c>
      <c r="D64" s="66"/>
      <c r="E64" s="66"/>
      <c r="F64" s="66"/>
      <c r="G64" s="66"/>
      <c r="H64" s="139">
        <f t="shared" si="8"/>
        <v>0</v>
      </c>
      <c r="I64" s="66"/>
      <c r="J64" s="66"/>
      <c r="K64" s="66"/>
      <c r="L64" s="66"/>
    </row>
    <row r="65" spans="1:12" ht="14.95" customHeight="1" x14ac:dyDescent="0.25">
      <c r="A65" s="72" t="s">
        <v>72</v>
      </c>
      <c r="B65" s="64" t="s">
        <v>69</v>
      </c>
      <c r="C65" s="139">
        <f t="shared" si="7"/>
        <v>0</v>
      </c>
      <c r="D65" s="66"/>
      <c r="E65" s="66"/>
      <c r="F65" s="66"/>
      <c r="G65" s="66"/>
      <c r="H65" s="139">
        <f t="shared" si="8"/>
        <v>0</v>
      </c>
      <c r="I65" s="66"/>
      <c r="J65" s="66"/>
      <c r="K65" s="66"/>
      <c r="L65" s="66"/>
    </row>
    <row r="66" spans="1:12" ht="14.95" customHeight="1" x14ac:dyDescent="0.25">
      <c r="A66" s="72" t="s">
        <v>29</v>
      </c>
      <c r="B66" s="64" t="s">
        <v>38</v>
      </c>
      <c r="C66" s="139">
        <f t="shared" si="7"/>
        <v>0</v>
      </c>
      <c r="D66" s="139">
        <f>D67+D68</f>
        <v>0</v>
      </c>
      <c r="E66" s="139">
        <f>E67+E68</f>
        <v>0</v>
      </c>
      <c r="F66" s="139">
        <f>F67+F68</f>
        <v>0</v>
      </c>
      <c r="G66" s="139">
        <f>G67+G68</f>
        <v>0</v>
      </c>
      <c r="H66" s="139">
        <f t="shared" si="8"/>
        <v>0</v>
      </c>
      <c r="I66" s="139">
        <f>I67+I68</f>
        <v>0</v>
      </c>
      <c r="J66" s="139">
        <f>J67+J68</f>
        <v>0</v>
      </c>
      <c r="K66" s="139">
        <f>K67+K68</f>
        <v>0</v>
      </c>
      <c r="L66" s="139">
        <f>L67+L68</f>
        <v>0</v>
      </c>
    </row>
    <row r="67" spans="1:12" ht="14.95" customHeight="1" x14ac:dyDescent="0.25">
      <c r="A67" s="72" t="s">
        <v>31</v>
      </c>
      <c r="B67" s="64" t="s">
        <v>68</v>
      </c>
      <c r="C67" s="139">
        <f t="shared" si="7"/>
        <v>0</v>
      </c>
      <c r="D67" s="66"/>
      <c r="E67" s="66"/>
      <c r="F67" s="66"/>
      <c r="G67" s="66"/>
      <c r="H67" s="139">
        <f t="shared" si="8"/>
        <v>0</v>
      </c>
      <c r="I67" s="66"/>
      <c r="J67" s="66"/>
      <c r="K67" s="66"/>
      <c r="L67" s="66"/>
    </row>
    <row r="68" spans="1:12" ht="14.95" customHeight="1" x14ac:dyDescent="0.25">
      <c r="A68" s="72" t="s">
        <v>39</v>
      </c>
      <c r="B68" s="64" t="s">
        <v>69</v>
      </c>
      <c r="C68" s="139">
        <f t="shared" si="7"/>
        <v>0</v>
      </c>
      <c r="D68" s="66"/>
      <c r="E68" s="66"/>
      <c r="F68" s="66"/>
      <c r="G68" s="66"/>
      <c r="H68" s="139">
        <f t="shared" si="8"/>
        <v>0</v>
      </c>
      <c r="I68" s="66"/>
      <c r="J68" s="66"/>
      <c r="K68" s="66"/>
      <c r="L68" s="66"/>
    </row>
    <row r="69" spans="1:12" ht="14.95" customHeight="1" x14ac:dyDescent="0.25">
      <c r="A69" s="72" t="s">
        <v>73</v>
      </c>
      <c r="B69" s="64" t="s">
        <v>74</v>
      </c>
      <c r="C69" s="139">
        <f t="shared" si="7"/>
        <v>0</v>
      </c>
      <c r="D69" s="139">
        <f>D70+D71</f>
        <v>0</v>
      </c>
      <c r="E69" s="139">
        <f>E70+E71</f>
        <v>0</v>
      </c>
      <c r="F69" s="139">
        <f>F70+F71</f>
        <v>0</v>
      </c>
      <c r="G69" s="139">
        <f>G70+G71</f>
        <v>0</v>
      </c>
      <c r="H69" s="139">
        <f t="shared" si="8"/>
        <v>0</v>
      </c>
      <c r="I69" s="139">
        <f>I70+I71</f>
        <v>0</v>
      </c>
      <c r="J69" s="139">
        <f>J70+J71</f>
        <v>0</v>
      </c>
      <c r="K69" s="139">
        <f>K70+K71</f>
        <v>0</v>
      </c>
      <c r="L69" s="139">
        <f>L70+L71</f>
        <v>0</v>
      </c>
    </row>
    <row r="70" spans="1:12" ht="14.95" customHeight="1" x14ac:dyDescent="0.25">
      <c r="A70" s="72" t="s">
        <v>51</v>
      </c>
      <c r="B70" s="64" t="s">
        <v>68</v>
      </c>
      <c r="C70" s="139">
        <f t="shared" si="7"/>
        <v>0</v>
      </c>
      <c r="D70" s="66"/>
      <c r="E70" s="66"/>
      <c r="F70" s="66"/>
      <c r="G70" s="66"/>
      <c r="H70" s="139">
        <f t="shared" si="8"/>
        <v>0</v>
      </c>
      <c r="I70" s="66"/>
      <c r="J70" s="66"/>
      <c r="K70" s="66"/>
      <c r="L70" s="66"/>
    </row>
    <row r="71" spans="1:12" ht="14.95" customHeight="1" x14ac:dyDescent="0.25">
      <c r="A71" s="72" t="s">
        <v>53</v>
      </c>
      <c r="B71" s="64" t="s">
        <v>69</v>
      </c>
      <c r="C71" s="139">
        <f t="shared" si="7"/>
        <v>0</v>
      </c>
      <c r="D71" s="66"/>
      <c r="E71" s="66"/>
      <c r="F71" s="66"/>
      <c r="G71" s="66"/>
      <c r="H71" s="139">
        <f t="shared" si="8"/>
        <v>0</v>
      </c>
      <c r="I71" s="66"/>
      <c r="J71" s="66"/>
      <c r="K71" s="66"/>
      <c r="L71" s="66"/>
    </row>
    <row r="72" spans="1:12" ht="14.95" customHeight="1" x14ac:dyDescent="0.25">
      <c r="A72" s="167"/>
      <c r="B72" s="167"/>
      <c r="C72" s="140"/>
      <c r="D72" s="140"/>
      <c r="E72" s="140"/>
      <c r="F72" s="140"/>
      <c r="G72" s="140"/>
      <c r="H72" s="140"/>
      <c r="I72" s="140"/>
      <c r="J72" s="140"/>
      <c r="K72" s="140"/>
      <c r="L72" s="140"/>
    </row>
    <row r="73" spans="1:12" ht="14.95" customHeight="1" x14ac:dyDescent="0.25">
      <c r="A73" s="73"/>
      <c r="B73" s="74" t="s">
        <v>75</v>
      </c>
      <c r="C73" s="139">
        <f>D73+E73+F73+G73</f>
        <v>23434.999999999996</v>
      </c>
      <c r="D73" s="139">
        <f>D74+D75</f>
        <v>0</v>
      </c>
      <c r="E73" s="139">
        <f>E74+E75</f>
        <v>0</v>
      </c>
      <c r="F73" s="139">
        <f>F74+F75</f>
        <v>8745.9484467439561</v>
      </c>
      <c r="G73" s="139">
        <f>G74+G75</f>
        <v>14689.05155325604</v>
      </c>
      <c r="H73" s="139">
        <f>I73+J73+K73+L73</f>
        <v>22139.342999999997</v>
      </c>
      <c r="I73" s="139">
        <f>I74+I75</f>
        <v>0</v>
      </c>
      <c r="J73" s="139">
        <f>J74+J75</f>
        <v>0</v>
      </c>
      <c r="K73" s="139">
        <f>K74+K75</f>
        <v>7587.6749999999984</v>
      </c>
      <c r="L73" s="139">
        <f>L74+L75</f>
        <v>14551.668</v>
      </c>
    </row>
    <row r="74" spans="1:12" ht="14.95" customHeight="1" x14ac:dyDescent="0.25">
      <c r="A74" s="73"/>
      <c r="B74" s="74" t="s">
        <v>68</v>
      </c>
      <c r="C74" s="139">
        <f>D74+E74+F74+G74</f>
        <v>11713.738951355828</v>
      </c>
      <c r="D74" s="139">
        <f t="shared" ref="D74:G75" si="9">D61+D64+D67+D70</f>
        <v>0</v>
      </c>
      <c r="E74" s="139">
        <f t="shared" si="9"/>
        <v>0</v>
      </c>
      <c r="F74" s="139">
        <f t="shared" si="9"/>
        <v>8745.9484467439561</v>
      </c>
      <c r="G74" s="139">
        <f t="shared" si="9"/>
        <v>2967.7905046118726</v>
      </c>
      <c r="H74" s="139">
        <f>I74+J74+K74+L74</f>
        <v>10281.445</v>
      </c>
      <c r="I74" s="139">
        <f t="shared" ref="I74:L74" si="10">I61+I64+I67+I70</f>
        <v>0</v>
      </c>
      <c r="J74" s="139">
        <f t="shared" si="10"/>
        <v>0</v>
      </c>
      <c r="K74" s="139">
        <f t="shared" si="10"/>
        <v>7587.6749999999984</v>
      </c>
      <c r="L74" s="139">
        <f t="shared" si="10"/>
        <v>2693.7700000000004</v>
      </c>
    </row>
    <row r="75" spans="1:12" ht="14.95" customHeight="1" x14ac:dyDescent="0.25">
      <c r="A75" s="73"/>
      <c r="B75" s="74" t="s">
        <v>69</v>
      </c>
      <c r="C75" s="139">
        <f>D75+E75+F75+G75</f>
        <v>11721.261048644168</v>
      </c>
      <c r="D75" s="139">
        <f t="shared" si="9"/>
        <v>0</v>
      </c>
      <c r="E75" s="139">
        <f t="shared" si="9"/>
        <v>0</v>
      </c>
      <c r="F75" s="139">
        <f t="shared" si="9"/>
        <v>0</v>
      </c>
      <c r="G75" s="139">
        <f t="shared" si="9"/>
        <v>11721.261048644168</v>
      </c>
      <c r="H75" s="139">
        <f>I75+J75+K75+L75</f>
        <v>11857.897999999999</v>
      </c>
      <c r="I75" s="139">
        <f t="shared" ref="I75:L75" si="11">I62+I65+I68+I71</f>
        <v>0</v>
      </c>
      <c r="J75" s="139">
        <f t="shared" si="11"/>
        <v>0</v>
      </c>
      <c r="K75" s="139">
        <f t="shared" si="11"/>
        <v>0</v>
      </c>
      <c r="L75" s="139">
        <f t="shared" si="11"/>
        <v>11857.897999999999</v>
      </c>
    </row>
  </sheetData>
  <mergeCells count="6">
    <mergeCell ref="C5:G5"/>
    <mergeCell ref="H5:L5"/>
    <mergeCell ref="A72:B72"/>
    <mergeCell ref="A5:A6"/>
    <mergeCell ref="B5:B6"/>
    <mergeCell ref="A54:B5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75"/>
  <sheetViews>
    <sheetView topLeftCell="A31" workbookViewId="0">
      <selection activeCell="B78" sqref="B78"/>
    </sheetView>
  </sheetViews>
  <sheetFormatPr defaultRowHeight="14.3" x14ac:dyDescent="0.25"/>
  <cols>
    <col min="1" max="1" width="5.625" customWidth="1"/>
    <col min="2" max="2" width="41.625" customWidth="1"/>
    <col min="3" max="3" width="8.625" customWidth="1"/>
    <col min="4" max="7" width="8"/>
    <col min="8" max="8" width="8.625" customWidth="1"/>
  </cols>
  <sheetData>
    <row r="1" spans="1:12" x14ac:dyDescent="0.25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x14ac:dyDescent="0.25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7" x14ac:dyDescent="0.25">
      <c r="A3" s="4"/>
      <c r="B3" s="5" t="s">
        <v>76</v>
      </c>
      <c r="C3" s="6"/>
      <c r="D3" s="6"/>
      <c r="E3" s="6"/>
      <c r="F3" s="6"/>
      <c r="G3" s="7" t="s">
        <v>77</v>
      </c>
      <c r="H3" s="6"/>
      <c r="I3" s="6"/>
      <c r="J3" s="6"/>
      <c r="K3" s="6"/>
      <c r="L3" s="7" t="s">
        <v>77</v>
      </c>
    </row>
    <row r="4" spans="1:12" ht="14.95" thickBot="1" x14ac:dyDescent="0.3">
      <c r="A4" s="8" t="s">
        <v>2</v>
      </c>
      <c r="B4" s="9"/>
      <c r="C4" s="10" t="s">
        <v>2</v>
      </c>
      <c r="D4" s="3"/>
      <c r="E4" s="3"/>
      <c r="F4" s="3"/>
      <c r="G4" s="11" t="s">
        <v>78</v>
      </c>
      <c r="H4" s="10" t="s">
        <v>2</v>
      </c>
      <c r="I4" s="3"/>
      <c r="J4" s="3"/>
      <c r="K4" s="3"/>
      <c r="L4" s="11" t="s">
        <v>78</v>
      </c>
    </row>
    <row r="5" spans="1:12" x14ac:dyDescent="0.25">
      <c r="A5" s="168" t="s">
        <v>4</v>
      </c>
      <c r="B5" s="170" t="s">
        <v>5</v>
      </c>
      <c r="C5" s="164" t="s">
        <v>92</v>
      </c>
      <c r="D5" s="165"/>
      <c r="E5" s="165"/>
      <c r="F5" s="165"/>
      <c r="G5" s="166"/>
      <c r="H5" s="164" t="s">
        <v>92</v>
      </c>
      <c r="I5" s="165"/>
      <c r="J5" s="165"/>
      <c r="K5" s="165"/>
      <c r="L5" s="166"/>
    </row>
    <row r="6" spans="1:12" ht="14.95" thickBot="1" x14ac:dyDescent="0.3">
      <c r="A6" s="169"/>
      <c r="B6" s="171"/>
      <c r="C6" s="96" t="s">
        <v>6</v>
      </c>
      <c r="D6" s="97" t="s">
        <v>7</v>
      </c>
      <c r="E6" s="97" t="s">
        <v>8</v>
      </c>
      <c r="F6" s="97" t="s">
        <v>9</v>
      </c>
      <c r="G6" s="98" t="s">
        <v>10</v>
      </c>
      <c r="H6" s="96" t="s">
        <v>6</v>
      </c>
      <c r="I6" s="97" t="s">
        <v>7</v>
      </c>
      <c r="J6" s="97" t="s">
        <v>8</v>
      </c>
      <c r="K6" s="97" t="s">
        <v>9</v>
      </c>
      <c r="L6" s="98" t="s">
        <v>10</v>
      </c>
    </row>
    <row r="7" spans="1:12" ht="14.95" customHeight="1" thickBot="1" x14ac:dyDescent="0.3">
      <c r="A7" s="12" t="s">
        <v>11</v>
      </c>
      <c r="B7" s="13" t="s">
        <v>79</v>
      </c>
      <c r="C7" s="141"/>
      <c r="D7" s="142">
        <v>0</v>
      </c>
      <c r="E7" s="142">
        <v>0</v>
      </c>
      <c r="F7" s="142">
        <v>5.3029090909090897</v>
      </c>
      <c r="G7" s="143">
        <v>3.3120570110367864</v>
      </c>
      <c r="H7" s="141"/>
      <c r="I7" s="142">
        <f>I19+I17+J9+K9+L9</f>
        <v>0</v>
      </c>
      <c r="J7" s="142">
        <f>J19+J17+K10+L10</f>
        <v>0</v>
      </c>
      <c r="K7" s="142">
        <f>K19+K17+L11</f>
        <v>5.4550930907272734</v>
      </c>
      <c r="L7" s="143">
        <f>L19+L17</f>
        <v>3.6663838361954557</v>
      </c>
    </row>
    <row r="8" spans="1:12" ht="14.95" customHeight="1" x14ac:dyDescent="0.25">
      <c r="A8" s="14" t="s">
        <v>13</v>
      </c>
      <c r="B8" s="15" t="s">
        <v>14</v>
      </c>
      <c r="C8" s="144"/>
      <c r="D8" s="75" t="s">
        <v>15</v>
      </c>
      <c r="E8" s="145">
        <v>0</v>
      </c>
      <c r="F8" s="145">
        <v>0</v>
      </c>
      <c r="G8" s="81">
        <v>3.3120570110367864</v>
      </c>
      <c r="H8" s="144"/>
      <c r="I8" s="75" t="s">
        <v>15</v>
      </c>
      <c r="J8" s="145">
        <f>J7-J12-J13</f>
        <v>0</v>
      </c>
      <c r="K8" s="145">
        <f>K7-K12-K13</f>
        <v>0</v>
      </c>
      <c r="L8" s="81">
        <f>L7-L12-L13</f>
        <v>3.6663838361954557</v>
      </c>
    </row>
    <row r="9" spans="1:12" ht="14.95" customHeight="1" x14ac:dyDescent="0.25">
      <c r="A9" s="17"/>
      <c r="B9" s="18" t="s">
        <v>7</v>
      </c>
      <c r="C9" s="146"/>
      <c r="D9" s="76" t="s">
        <v>15</v>
      </c>
      <c r="E9" s="147">
        <v>0</v>
      </c>
      <c r="F9" s="119"/>
      <c r="G9" s="148"/>
      <c r="H9" s="146"/>
      <c r="I9" s="76" t="s">
        <v>15</v>
      </c>
      <c r="J9" s="147">
        <f>J8</f>
        <v>0</v>
      </c>
      <c r="K9" s="119"/>
      <c r="L9" s="148"/>
    </row>
    <row r="10" spans="1:12" ht="14.95" customHeight="1" x14ac:dyDescent="0.25">
      <c r="A10" s="17"/>
      <c r="B10" s="18" t="s">
        <v>8</v>
      </c>
      <c r="C10" s="146"/>
      <c r="D10" s="76" t="s">
        <v>15</v>
      </c>
      <c r="E10" s="76" t="s">
        <v>15</v>
      </c>
      <c r="F10" s="147">
        <v>0</v>
      </c>
      <c r="G10" s="148"/>
      <c r="H10" s="146"/>
      <c r="I10" s="76" t="s">
        <v>15</v>
      </c>
      <c r="J10" s="76" t="s">
        <v>15</v>
      </c>
      <c r="K10" s="147">
        <f>K8-K9</f>
        <v>0</v>
      </c>
      <c r="L10" s="148"/>
    </row>
    <row r="11" spans="1:12" ht="14.95" customHeight="1" thickBot="1" x14ac:dyDescent="0.3">
      <c r="A11" s="20"/>
      <c r="B11" s="21" t="s">
        <v>9</v>
      </c>
      <c r="C11" s="149"/>
      <c r="D11" s="77" t="s">
        <v>15</v>
      </c>
      <c r="E11" s="77" t="s">
        <v>15</v>
      </c>
      <c r="F11" s="77" t="s">
        <v>15</v>
      </c>
      <c r="G11" s="87">
        <v>3.3120570110367864</v>
      </c>
      <c r="H11" s="149"/>
      <c r="I11" s="77" t="s">
        <v>15</v>
      </c>
      <c r="J11" s="77" t="s">
        <v>15</v>
      </c>
      <c r="K11" s="77" t="s">
        <v>15</v>
      </c>
      <c r="L11" s="87">
        <f>L8-L9-L10</f>
        <v>3.6663838361954557</v>
      </c>
    </row>
    <row r="12" spans="1:12" ht="14.95" customHeight="1" x14ac:dyDescent="0.25">
      <c r="A12" s="14" t="s">
        <v>16</v>
      </c>
      <c r="B12" s="15" t="s">
        <v>17</v>
      </c>
      <c r="C12" s="150">
        <v>0</v>
      </c>
      <c r="D12" s="126"/>
      <c r="E12" s="126"/>
      <c r="F12" s="126"/>
      <c r="G12" s="151"/>
      <c r="H12" s="150">
        <f t="shared" ref="H12:H17" si="0">I12+J12+K12+L12</f>
        <v>0</v>
      </c>
      <c r="I12" s="126"/>
      <c r="J12" s="126"/>
      <c r="K12" s="126"/>
      <c r="L12" s="151"/>
    </row>
    <row r="13" spans="1:12" ht="14.95" customHeight="1" x14ac:dyDescent="0.25">
      <c r="A13" s="17" t="s">
        <v>18</v>
      </c>
      <c r="B13" s="18" t="s">
        <v>19</v>
      </c>
      <c r="C13" s="152">
        <v>5.3029090909090915</v>
      </c>
      <c r="D13" s="83">
        <v>0</v>
      </c>
      <c r="E13" s="83">
        <v>0</v>
      </c>
      <c r="F13" s="83">
        <v>5.3029090909090915</v>
      </c>
      <c r="G13" s="84">
        <v>0</v>
      </c>
      <c r="H13" s="152">
        <f t="shared" si="0"/>
        <v>5.4550930907272743</v>
      </c>
      <c r="I13" s="83">
        <f>I14+I15+I16</f>
        <v>0</v>
      </c>
      <c r="J13" s="83">
        <f>J14+J15+J16</f>
        <v>0</v>
      </c>
      <c r="K13" s="83">
        <f>K14+K15+K16</f>
        <v>5.4550930907272743</v>
      </c>
      <c r="L13" s="84">
        <f>L14+L15+L16</f>
        <v>0</v>
      </c>
    </row>
    <row r="14" spans="1:12" ht="14.95" customHeight="1" x14ac:dyDescent="0.25">
      <c r="A14" s="17" t="s">
        <v>20</v>
      </c>
      <c r="B14" s="23" t="s">
        <v>21</v>
      </c>
      <c r="C14" s="152">
        <v>0</v>
      </c>
      <c r="D14" s="119"/>
      <c r="E14" s="119"/>
      <c r="F14" s="119"/>
      <c r="G14" s="148"/>
      <c r="H14" s="152">
        <f t="shared" si="0"/>
        <v>0</v>
      </c>
      <c r="I14" s="119"/>
      <c r="J14" s="119"/>
      <c r="K14" s="119"/>
      <c r="L14" s="148"/>
    </row>
    <row r="15" spans="1:12" ht="14.95" customHeight="1" x14ac:dyDescent="0.25">
      <c r="A15" s="17" t="s">
        <v>22</v>
      </c>
      <c r="B15" s="23" t="s">
        <v>23</v>
      </c>
      <c r="C15" s="152">
        <v>4.3129090909090912</v>
      </c>
      <c r="D15" s="119"/>
      <c r="E15" s="119"/>
      <c r="F15" s="153">
        <v>4.3129090909090912</v>
      </c>
      <c r="G15" s="153"/>
      <c r="H15" s="152">
        <f t="shared" si="0"/>
        <v>4.5124565234545466</v>
      </c>
      <c r="I15" s="119"/>
      <c r="J15" s="119"/>
      <c r="K15" s="153">
        <f>'Баланс эл.энергии 2021'!K15/5500</f>
        <v>4.5124565234545466</v>
      </c>
      <c r="L15" s="153"/>
    </row>
    <row r="16" spans="1:12" ht="14.95" customHeight="1" thickBot="1" x14ac:dyDescent="0.3">
      <c r="A16" s="20" t="s">
        <v>24</v>
      </c>
      <c r="B16" s="24" t="s">
        <v>25</v>
      </c>
      <c r="C16" s="154">
        <v>0.99</v>
      </c>
      <c r="D16" s="123"/>
      <c r="E16" s="123"/>
      <c r="F16" s="153">
        <v>0.99</v>
      </c>
      <c r="G16" s="153"/>
      <c r="H16" s="154">
        <f t="shared" si="0"/>
        <v>0.94263656727272727</v>
      </c>
      <c r="I16" s="123"/>
      <c r="J16" s="123"/>
      <c r="K16" s="153">
        <f>'Баланс эл.энергии 2021'!K16/5500</f>
        <v>0.94263656727272727</v>
      </c>
      <c r="L16" s="153"/>
    </row>
    <row r="17" spans="1:12" ht="14.95" customHeight="1" x14ac:dyDescent="0.25">
      <c r="A17" s="14" t="s">
        <v>26</v>
      </c>
      <c r="B17" s="15" t="s">
        <v>80</v>
      </c>
      <c r="C17" s="150">
        <v>1.0419999999999998</v>
      </c>
      <c r="D17" s="119"/>
      <c r="E17" s="119"/>
      <c r="F17" s="153">
        <v>0.39885207987230337</v>
      </c>
      <c r="G17" s="153">
        <v>0.6431479201276965</v>
      </c>
      <c r="H17" s="150">
        <f t="shared" si="0"/>
        <v>1.4297579998181826</v>
      </c>
      <c r="I17" s="119"/>
      <c r="J17" s="119"/>
      <c r="K17" s="153">
        <f>'Баланс эл.энергии 2021'!K17/5500</f>
        <v>0.40913198180454557</v>
      </c>
      <c r="L17" s="153">
        <f>'Баланс эл.энергии 2021'!L17/5500</f>
        <v>1.0206260180136371</v>
      </c>
    </row>
    <row r="18" spans="1:12" ht="14.95" customHeight="1" thickBot="1" x14ac:dyDescent="0.3">
      <c r="A18" s="20"/>
      <c r="B18" s="21" t="s">
        <v>28</v>
      </c>
      <c r="C18" s="25" t="s">
        <v>2</v>
      </c>
      <c r="D18" s="26">
        <v>0</v>
      </c>
      <c r="E18" s="26">
        <v>0</v>
      </c>
      <c r="F18" s="26">
        <v>7.521382566336382E-2</v>
      </c>
      <c r="G18" s="78">
        <v>0.19418383137262765</v>
      </c>
      <c r="H18" s="25" t="str">
        <f>IF(H7=0,"",H17/H7)</f>
        <v/>
      </c>
      <c r="I18" s="26">
        <f>IF(I7=0,0,I17/I7)</f>
        <v>0</v>
      </c>
      <c r="J18" s="26">
        <f>IF(J7=0,0,J17/J7)</f>
        <v>0</v>
      </c>
      <c r="K18" s="26">
        <f>IF(K7=0,0,K17/K7)</f>
        <v>7.5000000000000011E-2</v>
      </c>
      <c r="L18" s="78">
        <f>IF(L7=0,0,L17/L7)</f>
        <v>0.2783740229099208</v>
      </c>
    </row>
    <row r="19" spans="1:12" ht="14.95" customHeight="1" x14ac:dyDescent="0.25">
      <c r="A19" s="14" t="s">
        <v>29</v>
      </c>
      <c r="B19" s="15" t="s">
        <v>81</v>
      </c>
      <c r="C19" s="150">
        <v>4.2609090909090899</v>
      </c>
      <c r="D19" s="80">
        <v>0</v>
      </c>
      <c r="E19" s="80">
        <v>0</v>
      </c>
      <c r="F19" s="80">
        <v>1.5920000000000001</v>
      </c>
      <c r="G19" s="81">
        <v>2.6689090909090898</v>
      </c>
      <c r="H19" s="150">
        <f>I19+J19+K19+L19</f>
        <v>4.025335090909091</v>
      </c>
      <c r="I19" s="80">
        <f>I20+I24+I28+I29</f>
        <v>0</v>
      </c>
      <c r="J19" s="80">
        <f>J20+J24+J28+J29</f>
        <v>0</v>
      </c>
      <c r="K19" s="80">
        <f>K20+K24+K28+K29</f>
        <v>1.3795772727272724</v>
      </c>
      <c r="L19" s="81">
        <f>L20+L24+L28+L29</f>
        <v>2.6457578181818184</v>
      </c>
    </row>
    <row r="20" spans="1:12" ht="14.95" customHeight="1" x14ac:dyDescent="0.25">
      <c r="A20" s="17" t="s">
        <v>31</v>
      </c>
      <c r="B20" s="18" t="s">
        <v>82</v>
      </c>
      <c r="C20" s="152">
        <v>4.2609090909090899</v>
      </c>
      <c r="D20" s="83">
        <v>0</v>
      </c>
      <c r="E20" s="83">
        <v>0</v>
      </c>
      <c r="F20" s="83">
        <v>1.5920000000000001</v>
      </c>
      <c r="G20" s="84">
        <v>2.6689090909090898</v>
      </c>
      <c r="H20" s="152">
        <f>I20+J20+K20+L20</f>
        <v>4.025335090909091</v>
      </c>
      <c r="I20" s="83">
        <f>I21+I22+I23</f>
        <v>0</v>
      </c>
      <c r="J20" s="83">
        <f>J21+J22+J23</f>
        <v>0</v>
      </c>
      <c r="K20" s="83">
        <f>K21+K22+K23</f>
        <v>1.3795772727272724</v>
      </c>
      <c r="L20" s="84">
        <f>L21+L22+L23</f>
        <v>2.6457578181818184</v>
      </c>
    </row>
    <row r="21" spans="1:12" ht="14.95" customHeight="1" x14ac:dyDescent="0.25">
      <c r="A21" s="28" t="s">
        <v>33</v>
      </c>
      <c r="B21" s="23" t="s">
        <v>34</v>
      </c>
      <c r="C21" s="152">
        <v>4.2609090909090899</v>
      </c>
      <c r="D21" s="119"/>
      <c r="E21" s="119"/>
      <c r="F21" s="153">
        <v>1.5920000000000001</v>
      </c>
      <c r="G21" s="153">
        <v>2.6689090909090898</v>
      </c>
      <c r="H21" s="152">
        <f>I21+J21+K21+L21</f>
        <v>4.025335090909091</v>
      </c>
      <c r="I21" s="119"/>
      <c r="J21" s="119"/>
      <c r="K21" s="153">
        <f>'Баланс эл.энергии 2021'!K21/5500</f>
        <v>1.3795772727272724</v>
      </c>
      <c r="L21" s="153">
        <f>'Баланс эл.энергии 2021'!L21/5500</f>
        <v>2.6457578181818184</v>
      </c>
    </row>
    <row r="22" spans="1:12" ht="14.95" customHeight="1" x14ac:dyDescent="0.25">
      <c r="A22" s="28" t="s">
        <v>35</v>
      </c>
      <c r="B22" s="23" t="s">
        <v>36</v>
      </c>
      <c r="C22" s="152">
        <v>0</v>
      </c>
      <c r="D22" s="119"/>
      <c r="E22" s="119"/>
      <c r="F22" s="119"/>
      <c r="G22" s="119"/>
      <c r="H22" s="152">
        <f t="shared" ref="H22:H32" si="1">I22+J22+K22+L22</f>
        <v>0</v>
      </c>
      <c r="I22" s="119"/>
      <c r="J22" s="119"/>
      <c r="K22" s="119"/>
      <c r="L22" s="119"/>
    </row>
    <row r="23" spans="1:12" ht="14.95" customHeight="1" x14ac:dyDescent="0.25">
      <c r="A23" s="28" t="s">
        <v>37</v>
      </c>
      <c r="B23" s="23"/>
      <c r="C23" s="152">
        <v>0</v>
      </c>
      <c r="D23" s="119"/>
      <c r="E23" s="119"/>
      <c r="F23" s="119"/>
      <c r="G23" s="119"/>
      <c r="H23" s="152">
        <f t="shared" si="1"/>
        <v>0</v>
      </c>
      <c r="I23" s="119"/>
      <c r="J23" s="119"/>
      <c r="K23" s="119"/>
      <c r="L23" s="119"/>
    </row>
    <row r="24" spans="1:12" ht="14.95" customHeight="1" x14ac:dyDescent="0.25">
      <c r="A24" s="17" t="s">
        <v>39</v>
      </c>
      <c r="B24" s="18" t="s">
        <v>83</v>
      </c>
      <c r="C24" s="152">
        <v>0</v>
      </c>
      <c r="D24" s="83">
        <v>0</v>
      </c>
      <c r="E24" s="83">
        <v>0</v>
      </c>
      <c r="F24" s="83">
        <v>0</v>
      </c>
      <c r="G24" s="84">
        <v>0</v>
      </c>
      <c r="H24" s="152">
        <f t="shared" si="1"/>
        <v>0</v>
      </c>
      <c r="I24" s="83">
        <f>I25+I26+I27</f>
        <v>0</v>
      </c>
      <c r="J24" s="83">
        <f>J25+J26+J27</f>
        <v>0</v>
      </c>
      <c r="K24" s="83">
        <f>K25+K26+K27</f>
        <v>0</v>
      </c>
      <c r="L24" s="84">
        <f>L25+L26+L27</f>
        <v>0</v>
      </c>
    </row>
    <row r="25" spans="1:12" ht="14.95" customHeight="1" x14ac:dyDescent="0.25">
      <c r="A25" s="28" t="s">
        <v>41</v>
      </c>
      <c r="B25" s="29"/>
      <c r="C25" s="152">
        <v>0</v>
      </c>
      <c r="D25" s="155"/>
      <c r="E25" s="155"/>
      <c r="F25" s="155"/>
      <c r="G25" s="156"/>
      <c r="H25" s="152">
        <f t="shared" si="1"/>
        <v>0</v>
      </c>
      <c r="I25" s="155"/>
      <c r="J25" s="155"/>
      <c r="K25" s="155"/>
      <c r="L25" s="156"/>
    </row>
    <row r="26" spans="1:12" ht="14.95" customHeight="1" x14ac:dyDescent="0.25">
      <c r="A26" s="28" t="s">
        <v>42</v>
      </c>
      <c r="B26" s="29"/>
      <c r="C26" s="152">
        <v>0</v>
      </c>
      <c r="D26" s="155"/>
      <c r="E26" s="155"/>
      <c r="F26" s="155"/>
      <c r="G26" s="156"/>
      <c r="H26" s="152">
        <f t="shared" si="1"/>
        <v>0</v>
      </c>
      <c r="I26" s="155"/>
      <c r="J26" s="155"/>
      <c r="K26" s="155"/>
      <c r="L26" s="156"/>
    </row>
    <row r="27" spans="1:12" ht="14.95" customHeight="1" x14ac:dyDescent="0.25">
      <c r="A27" s="28" t="s">
        <v>43</v>
      </c>
      <c r="B27" s="29"/>
      <c r="C27" s="152">
        <v>0</v>
      </c>
      <c r="D27" s="155"/>
      <c r="E27" s="155"/>
      <c r="F27" s="155"/>
      <c r="G27" s="156"/>
      <c r="H27" s="152">
        <f t="shared" si="1"/>
        <v>0</v>
      </c>
      <c r="I27" s="155"/>
      <c r="J27" s="155"/>
      <c r="K27" s="155"/>
      <c r="L27" s="156"/>
    </row>
    <row r="28" spans="1:12" ht="14.95" customHeight="1" x14ac:dyDescent="0.25">
      <c r="A28" s="17" t="s">
        <v>44</v>
      </c>
      <c r="B28" s="30" t="s">
        <v>84</v>
      </c>
      <c r="C28" s="152">
        <v>0</v>
      </c>
      <c r="D28" s="119"/>
      <c r="E28" s="119"/>
      <c r="F28" s="119"/>
      <c r="G28" s="119"/>
      <c r="H28" s="152">
        <f t="shared" si="1"/>
        <v>0</v>
      </c>
      <c r="I28" s="119"/>
      <c r="J28" s="119"/>
      <c r="K28" s="119"/>
      <c r="L28" s="119"/>
    </row>
    <row r="29" spans="1:12" ht="14.95" customHeight="1" x14ac:dyDescent="0.25">
      <c r="A29" s="17" t="s">
        <v>46</v>
      </c>
      <c r="B29" s="18" t="s">
        <v>85</v>
      </c>
      <c r="C29" s="152">
        <v>0</v>
      </c>
      <c r="D29" s="83">
        <v>0</v>
      </c>
      <c r="E29" s="83">
        <v>0</v>
      </c>
      <c r="F29" s="83">
        <v>0</v>
      </c>
      <c r="G29" s="84">
        <v>0</v>
      </c>
      <c r="H29" s="152">
        <f t="shared" si="1"/>
        <v>0</v>
      </c>
      <c r="I29" s="83">
        <f>I30+I31+I32</f>
        <v>0</v>
      </c>
      <c r="J29" s="83">
        <f>J30+J31+J32</f>
        <v>0</v>
      </c>
      <c r="K29" s="83">
        <f>K30+K31+K32</f>
        <v>0</v>
      </c>
      <c r="L29" s="84">
        <f>L30+L31+L32</f>
        <v>0</v>
      </c>
    </row>
    <row r="30" spans="1:12" ht="14.95" customHeight="1" x14ac:dyDescent="0.25">
      <c r="A30" s="28" t="s">
        <v>48</v>
      </c>
      <c r="B30" s="31"/>
      <c r="C30" s="152">
        <v>0</v>
      </c>
      <c r="D30" s="155"/>
      <c r="E30" s="155"/>
      <c r="F30" s="155"/>
      <c r="G30" s="156"/>
      <c r="H30" s="152">
        <f>I30+J30+K30+L30</f>
        <v>0</v>
      </c>
      <c r="I30" s="155"/>
      <c r="J30" s="155"/>
      <c r="K30" s="155"/>
      <c r="L30" s="156"/>
    </row>
    <row r="31" spans="1:12" ht="14.95" customHeight="1" x14ac:dyDescent="0.25">
      <c r="A31" s="28" t="s">
        <v>49</v>
      </c>
      <c r="B31" s="29"/>
      <c r="C31" s="152">
        <v>0</v>
      </c>
      <c r="D31" s="155"/>
      <c r="E31" s="155"/>
      <c r="F31" s="155"/>
      <c r="G31" s="156"/>
      <c r="H31" s="152">
        <f t="shared" si="1"/>
        <v>0</v>
      </c>
      <c r="I31" s="155"/>
      <c r="J31" s="155"/>
      <c r="K31" s="155"/>
      <c r="L31" s="156"/>
    </row>
    <row r="32" spans="1:12" ht="14.95" customHeight="1" thickBot="1" x14ac:dyDescent="0.3">
      <c r="A32" s="32" t="s">
        <v>50</v>
      </c>
      <c r="B32" s="24"/>
      <c r="C32" s="154">
        <v>0</v>
      </c>
      <c r="D32" s="123"/>
      <c r="E32" s="123"/>
      <c r="F32" s="123"/>
      <c r="G32" s="157"/>
      <c r="H32" s="154">
        <f t="shared" si="1"/>
        <v>0</v>
      </c>
      <c r="I32" s="123"/>
      <c r="J32" s="123"/>
      <c r="K32" s="123"/>
      <c r="L32" s="157"/>
    </row>
    <row r="33" spans="1:13" ht="14.95" customHeight="1" thickBot="1" x14ac:dyDescent="0.3">
      <c r="A33" s="1"/>
      <c r="B33" s="2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3" ht="14.95" customHeight="1" x14ac:dyDescent="0.25">
      <c r="A34" s="33" t="s">
        <v>51</v>
      </c>
      <c r="B34" s="34" t="s">
        <v>86</v>
      </c>
      <c r="C34" s="79">
        <v>5.0335360341655297</v>
      </c>
      <c r="D34" s="80">
        <v>0</v>
      </c>
      <c r="E34" s="80">
        <v>0</v>
      </c>
      <c r="F34" s="80">
        <v>1.7214790231287433</v>
      </c>
      <c r="G34" s="81">
        <v>3.3120570110367864</v>
      </c>
      <c r="H34" s="79">
        <f>SUM(I34:L34)</f>
        <v>5.157818725630344</v>
      </c>
      <c r="I34" s="80">
        <f>I35+I36</f>
        <v>0</v>
      </c>
      <c r="J34" s="80">
        <f>J35+J36</f>
        <v>0</v>
      </c>
      <c r="K34" s="80">
        <f>K35+K36</f>
        <v>1.491434889434889</v>
      </c>
      <c r="L34" s="81">
        <f>L35+L36</f>
        <v>3.6663838361954553</v>
      </c>
    </row>
    <row r="35" spans="1:13" ht="14.95" customHeight="1" x14ac:dyDescent="0.25">
      <c r="A35" s="38" t="s">
        <v>53</v>
      </c>
      <c r="B35" s="39" t="s">
        <v>54</v>
      </c>
      <c r="C35" s="82">
        <v>0.77262694325643966</v>
      </c>
      <c r="D35" s="83">
        <v>0</v>
      </c>
      <c r="E35" s="83">
        <v>0</v>
      </c>
      <c r="F35" s="83">
        <v>0.12947902312874315</v>
      </c>
      <c r="G35" s="84">
        <v>0.6431479201276965</v>
      </c>
      <c r="H35" s="82">
        <f>SUM(I35:L35)</f>
        <v>1.1324836347212535</v>
      </c>
      <c r="I35" s="83">
        <f>IF((I7-I17)=0,0,I17/(I7-I17)*I36)</f>
        <v>0</v>
      </c>
      <c r="J35" s="83">
        <f>IF((J7-J17)=0,0,J17/(J7-J17)*J36)</f>
        <v>0</v>
      </c>
      <c r="K35" s="83">
        <f>IF((K7-K17)=0,0,K17/(K7-K17)*K36)</f>
        <v>0.11185761670761671</v>
      </c>
      <c r="L35" s="84">
        <f>IF((L7-L17)=0,0,L17/(L7-L17)*L36)</f>
        <v>1.0206260180136368</v>
      </c>
    </row>
    <row r="36" spans="1:13" ht="14.95" customHeight="1" thickBot="1" x14ac:dyDescent="0.3">
      <c r="A36" s="43" t="s">
        <v>55</v>
      </c>
      <c r="B36" s="44" t="s">
        <v>87</v>
      </c>
      <c r="C36" s="85">
        <v>4.2609090909090899</v>
      </c>
      <c r="D36" s="86">
        <v>0</v>
      </c>
      <c r="E36" s="86">
        <v>0</v>
      </c>
      <c r="F36" s="86">
        <v>1.5920000000000001</v>
      </c>
      <c r="G36" s="87">
        <v>2.6689090909090898</v>
      </c>
      <c r="H36" s="85">
        <f>SUM(I36:L36)</f>
        <v>4.025335090909091</v>
      </c>
      <c r="I36" s="86">
        <f>I29+I24+I20</f>
        <v>0</v>
      </c>
      <c r="J36" s="86">
        <f>J29+J24+J20</f>
        <v>0</v>
      </c>
      <c r="K36" s="86">
        <f>K29+K24+K20</f>
        <v>1.3795772727272724</v>
      </c>
      <c r="L36" s="87">
        <f>L29+L24+L20</f>
        <v>2.6457578181818184</v>
      </c>
    </row>
    <row r="37" spans="1:13" ht="14.95" customHeight="1" x14ac:dyDescent="0.25">
      <c r="A37" s="48"/>
      <c r="B37" s="49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3" ht="14.95" customHeight="1" x14ac:dyDescent="0.25">
      <c r="A38" s="3"/>
      <c r="B38" s="88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3" ht="14.95" customHeight="1" x14ac:dyDescent="0.25">
      <c r="A39" s="50"/>
      <c r="B39" s="63" t="s">
        <v>88</v>
      </c>
      <c r="C39" s="50"/>
      <c r="D39" s="50"/>
      <c r="E39" s="50"/>
      <c r="F39" s="50"/>
      <c r="G39" s="50"/>
      <c r="H39" s="50"/>
      <c r="I39" s="50"/>
      <c r="J39" s="50"/>
      <c r="K39" s="50"/>
      <c r="L39" s="50"/>
    </row>
    <row r="40" spans="1:13" ht="14.95" customHeight="1" x14ac:dyDescent="0.25">
      <c r="A40" s="52" t="s">
        <v>58</v>
      </c>
      <c r="B40" s="53" t="s">
        <v>59</v>
      </c>
      <c r="C40" s="54" t="s">
        <v>6</v>
      </c>
      <c r="D40" s="54" t="s">
        <v>7</v>
      </c>
      <c r="E40" s="54" t="s">
        <v>8</v>
      </c>
      <c r="F40" s="54" t="s">
        <v>9</v>
      </c>
      <c r="G40" s="54" t="s">
        <v>10</v>
      </c>
      <c r="H40" s="54" t="s">
        <v>6</v>
      </c>
      <c r="I40" s="54" t="s">
        <v>7</v>
      </c>
      <c r="J40" s="54" t="s">
        <v>8</v>
      </c>
      <c r="K40" s="54" t="s">
        <v>9</v>
      </c>
      <c r="L40" s="54" t="s">
        <v>10</v>
      </c>
    </row>
    <row r="41" spans="1:13" ht="14.95" customHeight="1" x14ac:dyDescent="0.25">
      <c r="A41" s="55"/>
      <c r="B41" s="55" t="str">
        <f>'Баланс эл.энергии 2021'!B41</f>
        <v>Центральный филиал ООО "Газпром энерго"</v>
      </c>
      <c r="C41" s="152">
        <f>D41+E41+F41+G41</f>
        <v>0.39218181818181819</v>
      </c>
      <c r="D41" s="57"/>
      <c r="E41" s="57">
        <v>0.39218181818181819</v>
      </c>
      <c r="F41" s="57"/>
      <c r="G41" s="89"/>
      <c r="H41" s="152">
        <f>I41+J41+K41+L41</f>
        <v>0.44387043636363632</v>
      </c>
      <c r="I41" s="57"/>
      <c r="J41" s="57">
        <f>'Баланс эл.энергии 2021'!J41/5500</f>
        <v>0.44387043636363632</v>
      </c>
      <c r="K41" s="57"/>
      <c r="L41" s="89"/>
    </row>
    <row r="42" spans="1:13" ht="14.95" customHeight="1" x14ac:dyDescent="0.25">
      <c r="A42" s="55"/>
      <c r="B42" s="55" t="str">
        <f>'Баланс эл.энергии 2021'!B42</f>
        <v>АО "РОЭК" Центральный исполнительный аппарат</v>
      </c>
      <c r="C42" s="152">
        <f t="shared" ref="C42:C44" si="2">D42+E42+F42+G42</f>
        <v>0.51527272727272733</v>
      </c>
      <c r="D42" s="57"/>
      <c r="E42" s="57"/>
      <c r="F42" s="57">
        <v>0.51527272727272733</v>
      </c>
      <c r="G42" s="89"/>
      <c r="H42" s="152">
        <f t="shared" ref="H42:H44" si="3">I42+J42+K42+L42</f>
        <v>0.40736363636363637</v>
      </c>
      <c r="I42" s="57"/>
      <c r="J42" s="57"/>
      <c r="K42" s="57">
        <f>'Баланс эл.энергии 2021'!K42/5500</f>
        <v>0.40736363636363637</v>
      </c>
      <c r="L42" s="89"/>
    </row>
    <row r="43" spans="1:13" ht="14.95" customHeight="1" x14ac:dyDescent="0.25">
      <c r="A43" s="55"/>
      <c r="B43" s="55" t="str">
        <f>'Баланс эл.энергии 2021'!B43</f>
        <v>Московская дирекция по энергообеспечению Трансэнерго - филиал ОАО "РЖД"</v>
      </c>
      <c r="C43" s="152">
        <f t="shared" si="2"/>
        <v>4.6545454545454543E-2</v>
      </c>
      <c r="D43" s="57"/>
      <c r="E43" s="57"/>
      <c r="F43" s="57">
        <v>4.6545454545454543E-2</v>
      </c>
      <c r="G43" s="89"/>
      <c r="H43" s="152">
        <f t="shared" si="3"/>
        <v>3.798E-2</v>
      </c>
      <c r="I43" s="57"/>
      <c r="J43" s="57"/>
      <c r="K43" s="57">
        <f>'Баланс эл.энергии 2021'!K43/5500</f>
        <v>3.798E-2</v>
      </c>
      <c r="L43" s="89"/>
    </row>
    <row r="44" spans="1:13" ht="14.95" customHeight="1" x14ac:dyDescent="0.25">
      <c r="A44" s="90"/>
      <c r="B44" s="55" t="str">
        <f>'Баланс эл.энергии 2021'!B44</f>
        <v>Прочие</v>
      </c>
      <c r="C44" s="152">
        <f t="shared" si="2"/>
        <v>0</v>
      </c>
      <c r="D44" s="89"/>
      <c r="E44" s="89"/>
      <c r="F44" s="89"/>
      <c r="G44" s="89"/>
      <c r="H44" s="152">
        <f t="shared" si="3"/>
        <v>5.3422494545454551E-2</v>
      </c>
      <c r="I44" s="89"/>
      <c r="J44" s="89"/>
      <c r="K44" s="57">
        <f>'Баланс эл.энергии 2021'!K44/5500</f>
        <v>5.3422494545454551E-2</v>
      </c>
      <c r="L44" s="89"/>
    </row>
    <row r="45" spans="1:13" ht="14.95" customHeight="1" x14ac:dyDescent="0.25">
      <c r="A45" s="90"/>
      <c r="B45" s="55" t="str">
        <f>'Баланс эл.энергии 2021'!B45</f>
        <v>Итого</v>
      </c>
      <c r="C45" s="152">
        <f>D45+E45+F45+G45</f>
        <v>0.95400000000000007</v>
      </c>
      <c r="D45" s="62">
        <f>SUM(D41:D44)</f>
        <v>0</v>
      </c>
      <c r="E45" s="62">
        <f>SUM(E41:E44)</f>
        <v>0.39218181818181819</v>
      </c>
      <c r="F45" s="62">
        <f>SUM(F41:F44)</f>
        <v>0.56181818181818188</v>
      </c>
      <c r="G45" s="62">
        <f>SUM(G41:G44)</f>
        <v>0</v>
      </c>
      <c r="H45" s="152">
        <f>I45+J45+K45+L45</f>
        <v>0.94263656727272727</v>
      </c>
      <c r="I45" s="62">
        <f t="shared" ref="I45:L45" si="4">SUM(I41:I44)</f>
        <v>0</v>
      </c>
      <c r="J45" s="62">
        <f t="shared" si="4"/>
        <v>0.44387043636363632</v>
      </c>
      <c r="K45" s="62">
        <f t="shared" si="4"/>
        <v>0.49876613090909094</v>
      </c>
      <c r="L45" s="62">
        <f t="shared" si="4"/>
        <v>0</v>
      </c>
    </row>
    <row r="46" spans="1:13" ht="14.95" customHeight="1" x14ac:dyDescent="0.25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</row>
    <row r="47" spans="1:13" ht="14.95" customHeight="1" x14ac:dyDescent="0.25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</row>
    <row r="48" spans="1:13" ht="14.95" customHeight="1" x14ac:dyDescent="0.25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</row>
    <row r="49" spans="1:15" ht="14.95" customHeight="1" x14ac:dyDescent="0.25">
      <c r="A49" s="50"/>
      <c r="B49" s="63" t="s">
        <v>89</v>
      </c>
      <c r="C49" s="50"/>
      <c r="D49" s="50"/>
      <c r="E49" s="50"/>
      <c r="F49" s="50"/>
      <c r="G49" s="50"/>
      <c r="H49" s="50"/>
      <c r="I49" s="50"/>
      <c r="J49" s="50"/>
      <c r="K49" s="50"/>
      <c r="L49" s="92"/>
    </row>
    <row r="50" spans="1:15" ht="14.95" customHeight="1" x14ac:dyDescent="0.25">
      <c r="A50" s="52" t="s">
        <v>58</v>
      </c>
      <c r="B50" s="53" t="s">
        <v>59</v>
      </c>
      <c r="C50" s="54" t="s">
        <v>6</v>
      </c>
      <c r="D50" s="54" t="s">
        <v>7</v>
      </c>
      <c r="E50" s="54" t="s">
        <v>8</v>
      </c>
      <c r="F50" s="54" t="s">
        <v>9</v>
      </c>
      <c r="G50" s="54" t="s">
        <v>10</v>
      </c>
      <c r="H50" s="54" t="s">
        <v>6</v>
      </c>
      <c r="I50" s="54" t="s">
        <v>7</v>
      </c>
      <c r="J50" s="54" t="s">
        <v>8</v>
      </c>
      <c r="K50" s="54" t="s">
        <v>9</v>
      </c>
      <c r="L50" s="54" t="s">
        <v>10</v>
      </c>
    </row>
    <row r="51" spans="1:15" ht="14.95" customHeight="1" x14ac:dyDescent="0.25">
      <c r="A51" s="55"/>
      <c r="B51" s="64"/>
      <c r="C51" s="91">
        <v>0</v>
      </c>
      <c r="D51" s="89"/>
      <c r="E51" s="89"/>
      <c r="F51" s="89"/>
      <c r="G51" s="89"/>
      <c r="H51" s="91">
        <f>SUM(I51:L51)</f>
        <v>0</v>
      </c>
      <c r="I51" s="89"/>
      <c r="J51" s="89"/>
      <c r="K51" s="89"/>
      <c r="L51" s="89"/>
    </row>
    <row r="52" spans="1:15" ht="14.95" customHeight="1" x14ac:dyDescent="0.25">
      <c r="A52" s="55"/>
      <c r="B52" s="55"/>
      <c r="C52" s="91">
        <v>0</v>
      </c>
      <c r="D52" s="89"/>
      <c r="E52" s="89"/>
      <c r="F52" s="89"/>
      <c r="G52" s="89"/>
      <c r="H52" s="91">
        <f>SUM(I52:L52)</f>
        <v>0</v>
      </c>
      <c r="I52" s="89"/>
      <c r="J52" s="89"/>
      <c r="K52" s="89"/>
      <c r="L52" s="89"/>
    </row>
    <row r="53" spans="1:15" ht="14.95" customHeight="1" x14ac:dyDescent="0.25">
      <c r="A53" s="55"/>
      <c r="B53" s="55"/>
      <c r="C53" s="91">
        <v>0</v>
      </c>
      <c r="D53" s="89"/>
      <c r="E53" s="89"/>
      <c r="F53" s="89"/>
      <c r="G53" s="89"/>
      <c r="H53" s="91">
        <f>SUM(I53:L53)</f>
        <v>0</v>
      </c>
      <c r="I53" s="89"/>
      <c r="J53" s="89"/>
      <c r="K53" s="89"/>
      <c r="L53" s="89"/>
    </row>
    <row r="54" spans="1:15" ht="14.95" customHeight="1" x14ac:dyDescent="0.25">
      <c r="A54" s="90"/>
      <c r="B54" s="59"/>
      <c r="C54" s="93"/>
      <c r="D54" s="93"/>
      <c r="E54" s="93"/>
      <c r="F54" s="93"/>
      <c r="G54" s="93"/>
      <c r="H54" s="93"/>
      <c r="I54" s="93"/>
      <c r="J54" s="93"/>
      <c r="K54" s="93"/>
      <c r="L54" s="93"/>
    </row>
    <row r="55" spans="1:15" ht="14.95" customHeight="1" x14ac:dyDescent="0.25">
      <c r="A55" s="60"/>
      <c r="B55" s="61" t="s">
        <v>63</v>
      </c>
      <c r="C55" s="91">
        <v>0</v>
      </c>
      <c r="D55" s="91">
        <v>0</v>
      </c>
      <c r="E55" s="91">
        <v>0</v>
      </c>
      <c r="F55" s="91">
        <v>0</v>
      </c>
      <c r="G55" s="91">
        <v>0</v>
      </c>
      <c r="H55" s="91">
        <f>SUM(H51:H53)</f>
        <v>0</v>
      </c>
      <c r="I55" s="91">
        <f>SUM(I51:I53)</f>
        <v>0</v>
      </c>
      <c r="J55" s="91">
        <f>SUM(J51:J53)</f>
        <v>0</v>
      </c>
      <c r="K55" s="91">
        <f>SUM(K51:K53)</f>
        <v>0</v>
      </c>
      <c r="L55" s="91">
        <f>SUM(L51:L53)</f>
        <v>0</v>
      </c>
    </row>
    <row r="58" spans="1:15" ht="14.95" customHeight="1" x14ac:dyDescent="0.25">
      <c r="A58" s="94" t="s">
        <v>65</v>
      </c>
      <c r="B58" s="95"/>
      <c r="C58" s="158"/>
      <c r="D58" s="158"/>
      <c r="E58" s="158"/>
      <c r="F58" s="158"/>
      <c r="G58" s="158"/>
      <c r="H58" s="158"/>
      <c r="I58" s="158"/>
      <c r="J58" s="158"/>
      <c r="K58" s="158"/>
      <c r="L58" s="158"/>
    </row>
    <row r="59" spans="1:15" ht="14.95" customHeight="1" x14ac:dyDescent="0.25">
      <c r="A59" s="70" t="s">
        <v>58</v>
      </c>
      <c r="B59" s="53" t="s">
        <v>66</v>
      </c>
      <c r="C59" s="71" t="s">
        <v>6</v>
      </c>
      <c r="D59" s="71" t="s">
        <v>7</v>
      </c>
      <c r="E59" s="71" t="s">
        <v>8</v>
      </c>
      <c r="F59" s="71" t="s">
        <v>9</v>
      </c>
      <c r="G59" s="71" t="s">
        <v>10</v>
      </c>
      <c r="H59" s="71" t="s">
        <v>6</v>
      </c>
      <c r="I59" s="71" t="s">
        <v>7</v>
      </c>
      <c r="J59" s="71" t="s">
        <v>8</v>
      </c>
      <c r="K59" s="71" t="s">
        <v>9</v>
      </c>
      <c r="L59" s="71" t="s">
        <v>10</v>
      </c>
    </row>
    <row r="60" spans="1:15" ht="14.95" customHeight="1" x14ac:dyDescent="0.25">
      <c r="A60" s="72" t="s">
        <v>11</v>
      </c>
      <c r="B60" s="64" t="s">
        <v>90</v>
      </c>
      <c r="C60" s="159">
        <v>4.2609090909090899</v>
      </c>
      <c r="D60" s="159">
        <v>0</v>
      </c>
      <c r="E60" s="159">
        <v>0</v>
      </c>
      <c r="F60" s="159">
        <v>1.5901724448625374</v>
      </c>
      <c r="G60" s="159">
        <v>2.6707366460465529</v>
      </c>
      <c r="H60" s="159">
        <f>I60+J60+K60+L60</f>
        <v>4.0253350909090901</v>
      </c>
      <c r="I60" s="159">
        <f>I61+I62</f>
        <v>0</v>
      </c>
      <c r="J60" s="159">
        <f>J61+J62</f>
        <v>0</v>
      </c>
      <c r="K60" s="159">
        <f>K61+K62</f>
        <v>1.3795772727272724</v>
      </c>
      <c r="L60" s="159">
        <f>L61+L62</f>
        <v>2.645757818181818</v>
      </c>
    </row>
    <row r="61" spans="1:15" ht="14.95" customHeight="1" x14ac:dyDescent="0.25">
      <c r="A61" s="72" t="s">
        <v>13</v>
      </c>
      <c r="B61" s="64" t="s">
        <v>68</v>
      </c>
      <c r="C61" s="159">
        <v>2.1297707184283325</v>
      </c>
      <c r="D61" s="89"/>
      <c r="E61" s="89"/>
      <c r="F61" s="57">
        <v>1.5901724448625374</v>
      </c>
      <c r="G61" s="57">
        <v>0.53959827356579504</v>
      </c>
      <c r="H61" s="159">
        <f t="shared" ref="H61:H71" si="5">I61+J61+K61+L61</f>
        <v>1.8693536363636361</v>
      </c>
      <c r="I61" s="89"/>
      <c r="J61" s="89"/>
      <c r="K61" s="57">
        <f>'Баланс эл.энергии 2021'!K61/5500</f>
        <v>1.3795772727272724</v>
      </c>
      <c r="L61" s="57">
        <f>'Баланс эл.энергии 2021'!L61/5500</f>
        <v>0.48977636363636373</v>
      </c>
    </row>
    <row r="62" spans="1:15" ht="14.95" customHeight="1" x14ac:dyDescent="0.25">
      <c r="A62" s="72" t="s">
        <v>16</v>
      </c>
      <c r="B62" s="64" t="s">
        <v>69</v>
      </c>
      <c r="C62" s="159">
        <v>2.1311383724807578</v>
      </c>
      <c r="D62" s="89"/>
      <c r="E62" s="89"/>
      <c r="F62" s="57"/>
      <c r="G62" s="57">
        <v>2.1311383724807578</v>
      </c>
      <c r="H62" s="159">
        <f t="shared" si="5"/>
        <v>2.1559814545454543</v>
      </c>
      <c r="I62" s="89"/>
      <c r="J62" s="89"/>
      <c r="K62" s="57"/>
      <c r="L62" s="57">
        <f>'Баланс эл.энергии 2021'!L62/5500</f>
        <v>2.1559814545454543</v>
      </c>
      <c r="N62" s="163"/>
      <c r="O62" s="163"/>
    </row>
    <row r="63" spans="1:15" ht="14.95" customHeight="1" x14ac:dyDescent="0.25">
      <c r="A63" s="72" t="s">
        <v>26</v>
      </c>
      <c r="B63" s="64" t="s">
        <v>91</v>
      </c>
      <c r="C63" s="159">
        <v>0</v>
      </c>
      <c r="D63" s="159">
        <v>0</v>
      </c>
      <c r="E63" s="159">
        <v>0</v>
      </c>
      <c r="F63" s="159">
        <v>0</v>
      </c>
      <c r="G63" s="159">
        <v>0</v>
      </c>
      <c r="H63" s="159">
        <f t="shared" si="5"/>
        <v>0</v>
      </c>
      <c r="I63" s="159">
        <f>I64+I65</f>
        <v>0</v>
      </c>
      <c r="J63" s="159">
        <f>J64+J65</f>
        <v>0</v>
      </c>
      <c r="K63" s="159">
        <f>K64+K65</f>
        <v>0</v>
      </c>
      <c r="L63" s="159">
        <f>L64+L65</f>
        <v>0</v>
      </c>
    </row>
    <row r="64" spans="1:15" ht="14.95" customHeight="1" x14ac:dyDescent="0.25">
      <c r="A64" s="72" t="s">
        <v>71</v>
      </c>
      <c r="B64" s="64" t="s">
        <v>68</v>
      </c>
      <c r="C64" s="159">
        <v>0</v>
      </c>
      <c r="D64" s="89"/>
      <c r="E64" s="89"/>
      <c r="F64" s="89"/>
      <c r="G64" s="89"/>
      <c r="H64" s="159">
        <f t="shared" si="5"/>
        <v>0</v>
      </c>
      <c r="I64" s="89"/>
      <c r="J64" s="89"/>
      <c r="K64" s="89"/>
      <c r="L64" s="89"/>
    </row>
    <row r="65" spans="1:12" ht="14.95" customHeight="1" x14ac:dyDescent="0.25">
      <c r="A65" s="72" t="s">
        <v>72</v>
      </c>
      <c r="B65" s="64" t="s">
        <v>69</v>
      </c>
      <c r="C65" s="159">
        <v>0</v>
      </c>
      <c r="D65" s="89"/>
      <c r="E65" s="89"/>
      <c r="F65" s="89"/>
      <c r="G65" s="89"/>
      <c r="H65" s="159">
        <f t="shared" si="5"/>
        <v>0</v>
      </c>
      <c r="I65" s="89"/>
      <c r="J65" s="89"/>
      <c r="K65" s="89"/>
      <c r="L65" s="89"/>
    </row>
    <row r="66" spans="1:12" ht="14.95" customHeight="1" x14ac:dyDescent="0.25">
      <c r="A66" s="72" t="s">
        <v>29</v>
      </c>
      <c r="B66" s="64" t="s">
        <v>38</v>
      </c>
      <c r="C66" s="159">
        <v>0</v>
      </c>
      <c r="D66" s="159">
        <v>0</v>
      </c>
      <c r="E66" s="159">
        <v>0</v>
      </c>
      <c r="F66" s="159">
        <v>0</v>
      </c>
      <c r="G66" s="159">
        <v>0</v>
      </c>
      <c r="H66" s="159">
        <f t="shared" si="5"/>
        <v>0</v>
      </c>
      <c r="I66" s="159">
        <f>I67+I68</f>
        <v>0</v>
      </c>
      <c r="J66" s="159">
        <f>J67+J68</f>
        <v>0</v>
      </c>
      <c r="K66" s="159">
        <f>K67+K68</f>
        <v>0</v>
      </c>
      <c r="L66" s="159">
        <f>L67+L68</f>
        <v>0</v>
      </c>
    </row>
    <row r="67" spans="1:12" ht="14.95" customHeight="1" x14ac:dyDescent="0.25">
      <c r="A67" s="72" t="s">
        <v>31</v>
      </c>
      <c r="B67" s="64" t="s">
        <v>68</v>
      </c>
      <c r="C67" s="159">
        <v>0</v>
      </c>
      <c r="D67" s="89"/>
      <c r="E67" s="89"/>
      <c r="F67" s="89"/>
      <c r="G67" s="89"/>
      <c r="H67" s="159">
        <f t="shared" si="5"/>
        <v>0</v>
      </c>
      <c r="I67" s="89"/>
      <c r="J67" s="89"/>
      <c r="K67" s="89"/>
      <c r="L67" s="89"/>
    </row>
    <row r="68" spans="1:12" ht="14.95" customHeight="1" x14ac:dyDescent="0.25">
      <c r="A68" s="72" t="s">
        <v>39</v>
      </c>
      <c r="B68" s="64" t="s">
        <v>69</v>
      </c>
      <c r="C68" s="159">
        <v>0</v>
      </c>
      <c r="D68" s="89"/>
      <c r="E68" s="89"/>
      <c r="F68" s="89"/>
      <c r="G68" s="89"/>
      <c r="H68" s="159">
        <f t="shared" si="5"/>
        <v>0</v>
      </c>
      <c r="I68" s="89"/>
      <c r="J68" s="89"/>
      <c r="K68" s="89"/>
      <c r="L68" s="89"/>
    </row>
    <row r="69" spans="1:12" ht="14.95" customHeight="1" x14ac:dyDescent="0.25">
      <c r="A69" s="72" t="s">
        <v>73</v>
      </c>
      <c r="B69" s="64" t="s">
        <v>74</v>
      </c>
      <c r="C69" s="159">
        <v>0</v>
      </c>
      <c r="D69" s="159">
        <v>0</v>
      </c>
      <c r="E69" s="159">
        <v>0</v>
      </c>
      <c r="F69" s="159">
        <v>0</v>
      </c>
      <c r="G69" s="159">
        <v>0</v>
      </c>
      <c r="H69" s="159">
        <f t="shared" si="5"/>
        <v>0</v>
      </c>
      <c r="I69" s="159">
        <f>I70+I71</f>
        <v>0</v>
      </c>
      <c r="J69" s="159">
        <f>J70+J71</f>
        <v>0</v>
      </c>
      <c r="K69" s="159">
        <f>K70+K71</f>
        <v>0</v>
      </c>
      <c r="L69" s="159">
        <f>L70+L71</f>
        <v>0</v>
      </c>
    </row>
    <row r="70" spans="1:12" ht="14.95" customHeight="1" x14ac:dyDescent="0.25">
      <c r="A70" s="72" t="s">
        <v>51</v>
      </c>
      <c r="B70" s="64" t="s">
        <v>68</v>
      </c>
      <c r="C70" s="159">
        <v>0</v>
      </c>
      <c r="D70" s="89"/>
      <c r="E70" s="89"/>
      <c r="F70" s="57">
        <v>0</v>
      </c>
      <c r="G70" s="57">
        <v>0</v>
      </c>
      <c r="H70" s="159">
        <f t="shared" si="5"/>
        <v>0</v>
      </c>
      <c r="I70" s="89"/>
      <c r="J70" s="89"/>
      <c r="K70" s="57">
        <f>'[2]1.4'!AE70/5499</f>
        <v>0</v>
      </c>
      <c r="L70" s="57">
        <f>'[2]1.4'!AF70/5499</f>
        <v>0</v>
      </c>
    </row>
    <row r="71" spans="1:12" ht="14.95" customHeight="1" x14ac:dyDescent="0.25">
      <c r="A71" s="72" t="s">
        <v>53</v>
      </c>
      <c r="B71" s="64" t="s">
        <v>69</v>
      </c>
      <c r="C71" s="159">
        <v>0</v>
      </c>
      <c r="D71" s="89"/>
      <c r="E71" s="89"/>
      <c r="F71" s="89"/>
      <c r="G71" s="89"/>
      <c r="H71" s="159">
        <f t="shared" si="5"/>
        <v>0</v>
      </c>
      <c r="I71" s="89"/>
      <c r="J71" s="89"/>
      <c r="K71" s="89"/>
      <c r="L71" s="89"/>
    </row>
    <row r="72" spans="1:12" ht="14.95" customHeight="1" x14ac:dyDescent="0.25">
      <c r="A72" s="167"/>
      <c r="B72" s="167"/>
      <c r="C72" s="160"/>
      <c r="D72" s="160"/>
      <c r="E72" s="160"/>
      <c r="F72" s="160"/>
      <c r="G72" s="160"/>
      <c r="H72" s="160"/>
      <c r="I72" s="160"/>
      <c r="J72" s="160"/>
      <c r="K72" s="160"/>
      <c r="L72" s="160"/>
    </row>
    <row r="73" spans="1:12" ht="14.95" customHeight="1" x14ac:dyDescent="0.25">
      <c r="A73" s="73"/>
      <c r="B73" s="74" t="s">
        <v>75</v>
      </c>
      <c r="C73" s="159">
        <v>4.2609090909090899</v>
      </c>
      <c r="D73" s="159">
        <v>0</v>
      </c>
      <c r="E73" s="159">
        <v>0</v>
      </c>
      <c r="F73" s="159">
        <v>1.5901724448625374</v>
      </c>
      <c r="G73" s="159">
        <v>2.6707366460465529</v>
      </c>
      <c r="H73" s="159">
        <f>I73+J73+K73+L73</f>
        <v>4.0253350909090901</v>
      </c>
      <c r="I73" s="159">
        <f>I74+I75</f>
        <v>0</v>
      </c>
      <c r="J73" s="159">
        <f>J74+J75</f>
        <v>0</v>
      </c>
      <c r="K73" s="159">
        <f>K74+K75</f>
        <v>1.3795772727272724</v>
      </c>
      <c r="L73" s="159">
        <f>L74+L75</f>
        <v>2.645757818181818</v>
      </c>
    </row>
    <row r="74" spans="1:12" ht="14.95" customHeight="1" x14ac:dyDescent="0.25">
      <c r="A74" s="73"/>
      <c r="B74" s="74" t="s">
        <v>68</v>
      </c>
      <c r="C74" s="159">
        <v>2.1297707184283325</v>
      </c>
      <c r="D74" s="159">
        <v>0</v>
      </c>
      <c r="E74" s="159">
        <v>0</v>
      </c>
      <c r="F74" s="159">
        <v>1.5901724448625374</v>
      </c>
      <c r="G74" s="159">
        <v>0.53959827356579504</v>
      </c>
      <c r="H74" s="159">
        <f>I74+J74+K74+L74</f>
        <v>1.8693536363636361</v>
      </c>
      <c r="I74" s="159">
        <f t="shared" ref="I74:L74" si="6">I61+I64+I67+I70</f>
        <v>0</v>
      </c>
      <c r="J74" s="159">
        <f t="shared" si="6"/>
        <v>0</v>
      </c>
      <c r="K74" s="159">
        <f t="shared" si="6"/>
        <v>1.3795772727272724</v>
      </c>
      <c r="L74" s="159">
        <f t="shared" si="6"/>
        <v>0.48977636363636373</v>
      </c>
    </row>
    <row r="75" spans="1:12" ht="14.95" customHeight="1" x14ac:dyDescent="0.25">
      <c r="A75" s="73"/>
      <c r="B75" s="74" t="s">
        <v>69</v>
      </c>
      <c r="C75" s="159">
        <v>2.1311383724807578</v>
      </c>
      <c r="D75" s="159">
        <v>0</v>
      </c>
      <c r="E75" s="159">
        <v>0</v>
      </c>
      <c r="F75" s="159">
        <v>0</v>
      </c>
      <c r="G75" s="159">
        <v>2.1311383724807578</v>
      </c>
      <c r="H75" s="159">
        <f>I75+J75+K75+L75</f>
        <v>2.1559814545454543</v>
      </c>
      <c r="I75" s="159">
        <f t="shared" ref="I75:K75" si="7">I62+I65+I68+I71</f>
        <v>0</v>
      </c>
      <c r="J75" s="159">
        <f t="shared" si="7"/>
        <v>0</v>
      </c>
      <c r="K75" s="159">
        <f t="shared" si="7"/>
        <v>0</v>
      </c>
      <c r="L75" s="159">
        <f>L62+L65+L68+L71</f>
        <v>2.1559814545454543</v>
      </c>
    </row>
  </sheetData>
  <mergeCells count="5">
    <mergeCell ref="C5:G5"/>
    <mergeCell ref="H5:L5"/>
    <mergeCell ref="A72:B72"/>
    <mergeCell ref="A5:A6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 эл.энергии 2021</vt:lpstr>
      <vt:lpstr>Баланс мощности 2021</vt:lpstr>
    </vt:vector>
  </TitlesOfParts>
  <Company>MPGX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Пользователь Windows</cp:lastModifiedBy>
  <dcterms:created xsi:type="dcterms:W3CDTF">2021-06-24T11:00:31Z</dcterms:created>
  <dcterms:modified xsi:type="dcterms:W3CDTF">2022-03-02T07:19:44Z</dcterms:modified>
</cp:coreProperties>
</file>