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"/>
    </mc:Choice>
  </mc:AlternateContent>
  <xr:revisionPtr revIDLastSave="0" documentId="8_{B457CF41-6A4C-41FA-9D6F-861DBA90282A}" xr6:coauthVersionLast="47" xr6:coauthVersionMax="47" xr10:uidLastSave="{00000000-0000-0000-0000-000000000000}"/>
  <bookViews>
    <workbookView xWindow="-109" yWindow="-109" windowWidth="26301" windowHeight="14427" xr2:uid="{00000000-000D-0000-FFFF-FFFF00000000}"/>
  </bookViews>
  <sheets>
    <sheet name="Электроэнергия" sheetId="1" r:id="rId1"/>
    <sheet name="Мощность" sheetId="2" r:id="rId2"/>
  </sheets>
  <externalReferences>
    <externalReference r:id="rId3"/>
    <externalReference r:id="rId4"/>
    <externalReference r:id="rId5"/>
  </externalReferenc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5" i="1" l="1"/>
  <c r="Q16" i="1" s="1"/>
  <c r="U16" i="1"/>
  <c r="T18" i="1"/>
  <c r="S20" i="1"/>
  <c r="Q72" i="2"/>
  <c r="P72" i="2"/>
  <c r="O72" i="2"/>
  <c r="N72" i="2"/>
  <c r="M72" i="2"/>
  <c r="K72" i="2"/>
  <c r="J72" i="2"/>
  <c r="I72" i="2"/>
  <c r="Q71" i="2"/>
  <c r="P71" i="2"/>
  <c r="O71" i="2"/>
  <c r="N71" i="2"/>
  <c r="M71" i="2"/>
  <c r="J71" i="2"/>
  <c r="J70" i="2" s="1"/>
  <c r="I71" i="2"/>
  <c r="Q70" i="2"/>
  <c r="P70" i="2"/>
  <c r="O70" i="2"/>
  <c r="N70" i="2"/>
  <c r="M70" i="2"/>
  <c r="I70" i="2"/>
  <c r="H68" i="2"/>
  <c r="M67" i="2"/>
  <c r="L67" i="2"/>
  <c r="K67" i="2"/>
  <c r="H67" i="2" s="1"/>
  <c r="M66" i="2"/>
  <c r="L66" i="2"/>
  <c r="K66" i="2"/>
  <c r="J66" i="2"/>
  <c r="I66" i="2"/>
  <c r="H65" i="2"/>
  <c r="H64" i="2"/>
  <c r="Q63" i="2"/>
  <c r="P63" i="2"/>
  <c r="O63" i="2"/>
  <c r="N63" i="2"/>
  <c r="M63" i="2"/>
  <c r="L63" i="2"/>
  <c r="K63" i="2"/>
  <c r="J63" i="2"/>
  <c r="I63" i="2"/>
  <c r="Q62" i="2"/>
  <c r="P62" i="2"/>
  <c r="O62" i="2"/>
  <c r="N62" i="2"/>
  <c r="M62" i="2"/>
  <c r="H62" i="2"/>
  <c r="Q61" i="2"/>
  <c r="P61" i="2"/>
  <c r="O61" i="2"/>
  <c r="N61" i="2"/>
  <c r="M61" i="2"/>
  <c r="H61" i="2"/>
  <c r="Q60" i="2"/>
  <c r="P60" i="2"/>
  <c r="O60" i="2"/>
  <c r="N60" i="2"/>
  <c r="M60" i="2"/>
  <c r="L60" i="2"/>
  <c r="K60" i="2"/>
  <c r="J60" i="2"/>
  <c r="I60" i="2"/>
  <c r="Q59" i="2"/>
  <c r="P59" i="2"/>
  <c r="O59" i="2"/>
  <c r="N59" i="2"/>
  <c r="M59" i="2"/>
  <c r="L59" i="2"/>
  <c r="Q58" i="2"/>
  <c r="P58" i="2"/>
  <c r="O58" i="2"/>
  <c r="N58" i="2"/>
  <c r="M58" i="2"/>
  <c r="L58" i="2"/>
  <c r="L71" i="2" s="1"/>
  <c r="K58" i="2"/>
  <c r="K71" i="2" s="1"/>
  <c r="K70" i="2" s="1"/>
  <c r="Q57" i="2"/>
  <c r="P57" i="2"/>
  <c r="O57" i="2"/>
  <c r="N57" i="2"/>
  <c r="M57" i="2"/>
  <c r="J57" i="2"/>
  <c r="I57" i="2"/>
  <c r="Q52" i="2"/>
  <c r="P52" i="2"/>
  <c r="O52" i="2"/>
  <c r="N52" i="2"/>
  <c r="M52" i="2"/>
  <c r="L52" i="2"/>
  <c r="K52" i="2"/>
  <c r="J52" i="2"/>
  <c r="I52" i="2"/>
  <c r="Q51" i="2"/>
  <c r="P51" i="2"/>
  <c r="O51" i="2"/>
  <c r="N51" i="2"/>
  <c r="M51" i="2"/>
  <c r="Q50" i="2"/>
  <c r="P50" i="2"/>
  <c r="O50" i="2"/>
  <c r="N50" i="2"/>
  <c r="M50" i="2"/>
  <c r="H50" i="2"/>
  <c r="Q49" i="2"/>
  <c r="P49" i="2"/>
  <c r="O49" i="2"/>
  <c r="N49" i="2"/>
  <c r="M49" i="2"/>
  <c r="H49" i="2"/>
  <c r="Q48" i="2"/>
  <c r="P48" i="2"/>
  <c r="O48" i="2"/>
  <c r="N48" i="2"/>
  <c r="M48" i="2"/>
  <c r="H48" i="2"/>
  <c r="H52" i="2" s="1"/>
  <c r="Q44" i="2"/>
  <c r="P44" i="2"/>
  <c r="O44" i="2"/>
  <c r="N44" i="2"/>
  <c r="M44" i="2"/>
  <c r="L44" i="2"/>
  <c r="I44" i="2"/>
  <c r="H44" i="2"/>
  <c r="Q43" i="2"/>
  <c r="P43" i="2"/>
  <c r="O43" i="2"/>
  <c r="N43" i="2"/>
  <c r="M43" i="2"/>
  <c r="B43" i="2"/>
  <c r="Q42" i="2"/>
  <c r="P42" i="2"/>
  <c r="O42" i="2"/>
  <c r="N42" i="2"/>
  <c r="M42" i="2"/>
  <c r="K42" i="2"/>
  <c r="B42" i="2"/>
  <c r="Q41" i="2"/>
  <c r="P41" i="2"/>
  <c r="O41" i="2"/>
  <c r="N41" i="2"/>
  <c r="M41" i="2"/>
  <c r="K41" i="2"/>
  <c r="B41" i="2"/>
  <c r="Q40" i="2"/>
  <c r="P40" i="2"/>
  <c r="O40" i="2"/>
  <c r="N40" i="2"/>
  <c r="M40" i="2"/>
  <c r="J40" i="2"/>
  <c r="J44" i="2" s="1"/>
  <c r="B40" i="2"/>
  <c r="Q35" i="2"/>
  <c r="P35" i="2"/>
  <c r="O35" i="2"/>
  <c r="N35" i="2"/>
  <c r="M35" i="2"/>
  <c r="Q34" i="2"/>
  <c r="P34" i="2"/>
  <c r="O34" i="2"/>
  <c r="N34" i="2"/>
  <c r="M34" i="2"/>
  <c r="Q33" i="2"/>
  <c r="P33" i="2"/>
  <c r="O33" i="2"/>
  <c r="N33" i="2"/>
  <c r="M33" i="2"/>
  <c r="Q31" i="2"/>
  <c r="P31" i="2"/>
  <c r="O31" i="2"/>
  <c r="N31" i="2"/>
  <c r="M31" i="2"/>
  <c r="Q30" i="2"/>
  <c r="P30" i="2"/>
  <c r="O30" i="2"/>
  <c r="N30" i="2"/>
  <c r="M30" i="2"/>
  <c r="H30" i="2"/>
  <c r="Q29" i="2"/>
  <c r="P29" i="2"/>
  <c r="O29" i="2"/>
  <c r="N29" i="2"/>
  <c r="M29" i="2"/>
  <c r="H29" i="2"/>
  <c r="Q28" i="2"/>
  <c r="P28" i="2"/>
  <c r="O28" i="2"/>
  <c r="N28" i="2"/>
  <c r="M28" i="2"/>
  <c r="L28" i="2"/>
  <c r="K28" i="2"/>
  <c r="J28" i="2"/>
  <c r="I28" i="2"/>
  <c r="Q27" i="2"/>
  <c r="P27" i="2"/>
  <c r="O27" i="2"/>
  <c r="N27" i="2"/>
  <c r="M27" i="2"/>
  <c r="H27" i="2"/>
  <c r="Q26" i="2"/>
  <c r="P26" i="2"/>
  <c r="O26" i="2"/>
  <c r="N26" i="2"/>
  <c r="M26" i="2"/>
  <c r="H26" i="2"/>
  <c r="Q25" i="2"/>
  <c r="P25" i="2"/>
  <c r="O25" i="2"/>
  <c r="N25" i="2"/>
  <c r="M25" i="2"/>
  <c r="H25" i="2"/>
  <c r="Q24" i="2"/>
  <c r="P24" i="2"/>
  <c r="O24" i="2"/>
  <c r="N24" i="2"/>
  <c r="M24" i="2"/>
  <c r="H24" i="2"/>
  <c r="Q23" i="2"/>
  <c r="P23" i="2"/>
  <c r="O23" i="2"/>
  <c r="N23" i="2"/>
  <c r="M23" i="2"/>
  <c r="L23" i="2"/>
  <c r="K23" i="2"/>
  <c r="J23" i="2"/>
  <c r="I23" i="2"/>
  <c r="Q22" i="2"/>
  <c r="P22" i="2"/>
  <c r="O22" i="2"/>
  <c r="N22" i="2"/>
  <c r="M22" i="2"/>
  <c r="H22" i="2"/>
  <c r="Q21" i="2"/>
  <c r="P21" i="2"/>
  <c r="O21" i="2"/>
  <c r="N21" i="2"/>
  <c r="M21" i="2"/>
  <c r="H21" i="2"/>
  <c r="Q20" i="2"/>
  <c r="P20" i="2"/>
  <c r="O20" i="2"/>
  <c r="N20" i="2"/>
  <c r="M20" i="2"/>
  <c r="L20" i="2"/>
  <c r="K20" i="2"/>
  <c r="H20" i="2" s="1"/>
  <c r="Q19" i="2"/>
  <c r="P19" i="2"/>
  <c r="O19" i="2"/>
  <c r="N19" i="2"/>
  <c r="M19" i="2"/>
  <c r="L19" i="2"/>
  <c r="K19" i="2"/>
  <c r="J19" i="2"/>
  <c r="I19" i="2"/>
  <c r="Q18" i="2"/>
  <c r="P18" i="2"/>
  <c r="O18" i="2"/>
  <c r="N18" i="2"/>
  <c r="M18" i="2"/>
  <c r="J18" i="2"/>
  <c r="I18" i="2"/>
  <c r="Q16" i="2"/>
  <c r="P16" i="2"/>
  <c r="O16" i="2"/>
  <c r="N16" i="2"/>
  <c r="M16" i="2"/>
  <c r="L16" i="2"/>
  <c r="K16" i="2"/>
  <c r="Q15" i="2"/>
  <c r="P15" i="2"/>
  <c r="O15" i="2"/>
  <c r="N15" i="2"/>
  <c r="M15" i="2"/>
  <c r="K15" i="2"/>
  <c r="H15" i="2"/>
  <c r="G15" i="2"/>
  <c r="F15" i="2"/>
  <c r="E15" i="2"/>
  <c r="D15" i="2"/>
  <c r="C15" i="2"/>
  <c r="Q14" i="2"/>
  <c r="P14" i="2"/>
  <c r="O14" i="2"/>
  <c r="N14" i="2"/>
  <c r="M14" i="2"/>
  <c r="K14" i="2"/>
  <c r="H14" i="2"/>
  <c r="G14" i="2"/>
  <c r="F14" i="2"/>
  <c r="E14" i="2"/>
  <c r="D14" i="2"/>
  <c r="C14" i="2"/>
  <c r="Q13" i="2"/>
  <c r="P13" i="2"/>
  <c r="O13" i="2"/>
  <c r="N13" i="2"/>
  <c r="M13" i="2"/>
  <c r="H13" i="2"/>
  <c r="G13" i="2"/>
  <c r="F13" i="2"/>
  <c r="E13" i="2"/>
  <c r="D13" i="2"/>
  <c r="C13" i="2"/>
  <c r="Q12" i="2"/>
  <c r="P12" i="2"/>
  <c r="O12" i="2"/>
  <c r="N12" i="2"/>
  <c r="M12" i="2"/>
  <c r="L12" i="2"/>
  <c r="K12" i="2"/>
  <c r="J12" i="2"/>
  <c r="I12" i="2"/>
  <c r="Q10" i="2"/>
  <c r="Q9" i="2"/>
  <c r="P9" i="2"/>
  <c r="F9" i="2"/>
  <c r="Q8" i="2"/>
  <c r="P8" i="2"/>
  <c r="O8" i="2"/>
  <c r="G8" i="2"/>
  <c r="F8" i="2"/>
  <c r="E8" i="2"/>
  <c r="Q7" i="2"/>
  <c r="P7" i="2"/>
  <c r="O7" i="2"/>
  <c r="G7" i="2"/>
  <c r="F7" i="2"/>
  <c r="E7" i="2"/>
  <c r="Q6" i="2"/>
  <c r="Q17" i="2" s="1"/>
  <c r="P6" i="2"/>
  <c r="P17" i="2" s="1"/>
  <c r="O6" i="2"/>
  <c r="O17" i="2" s="1"/>
  <c r="N6" i="2"/>
  <c r="M6" i="2"/>
  <c r="M17" i="2" s="1"/>
  <c r="L6" i="2"/>
  <c r="K6" i="2"/>
  <c r="J6" i="2"/>
  <c r="J7" i="2" s="1"/>
  <c r="J8" i="2" s="1"/>
  <c r="I6" i="2"/>
  <c r="H6" i="2"/>
  <c r="G6" i="2"/>
  <c r="G17" i="2" s="1"/>
  <c r="F6" i="2"/>
  <c r="F17" i="2" s="1"/>
  <c r="E6" i="2"/>
  <c r="E17" i="2" s="1"/>
  <c r="D6" i="2"/>
  <c r="D17" i="2" s="1"/>
  <c r="C6" i="2"/>
  <c r="C17" i="2" s="1"/>
  <c r="C4" i="2"/>
  <c r="P72" i="1"/>
  <c r="O72" i="1"/>
  <c r="N72" i="1"/>
  <c r="F72" i="1"/>
  <c r="E72" i="1"/>
  <c r="D72" i="1"/>
  <c r="O71" i="1"/>
  <c r="N71" i="1"/>
  <c r="E71" i="1"/>
  <c r="D71" i="1"/>
  <c r="O70" i="1"/>
  <c r="M68" i="1"/>
  <c r="C68" i="1"/>
  <c r="M67" i="1"/>
  <c r="C67" i="1"/>
  <c r="Q66" i="1"/>
  <c r="P66" i="1"/>
  <c r="O66" i="1"/>
  <c r="N66" i="1"/>
  <c r="M66" i="1" s="1"/>
  <c r="G66" i="1"/>
  <c r="F66" i="1"/>
  <c r="E66" i="1"/>
  <c r="D66" i="1"/>
  <c r="M65" i="1"/>
  <c r="C65" i="1"/>
  <c r="M64" i="1"/>
  <c r="C64" i="1"/>
  <c r="Q63" i="1"/>
  <c r="P63" i="1"/>
  <c r="O63" i="1"/>
  <c r="N63" i="1"/>
  <c r="M63" i="1" s="1"/>
  <c r="G63" i="1"/>
  <c r="F63" i="1"/>
  <c r="E63" i="1"/>
  <c r="D63" i="1"/>
  <c r="M62" i="1"/>
  <c r="C62" i="1"/>
  <c r="M61" i="1"/>
  <c r="C61" i="1"/>
  <c r="Q60" i="1"/>
  <c r="P60" i="1"/>
  <c r="O60" i="1"/>
  <c r="N60" i="1"/>
  <c r="G60" i="1"/>
  <c r="F60" i="1"/>
  <c r="E60" i="1"/>
  <c r="D60" i="1"/>
  <c r="G59" i="1"/>
  <c r="G72" i="1" s="1"/>
  <c r="G58" i="1"/>
  <c r="G57" i="1" s="1"/>
  <c r="F58" i="1"/>
  <c r="F71" i="1" s="1"/>
  <c r="F70" i="1" s="1"/>
  <c r="O57" i="1"/>
  <c r="N57" i="1"/>
  <c r="F57" i="1"/>
  <c r="E57" i="1"/>
  <c r="D57" i="1"/>
  <c r="Q52" i="1"/>
  <c r="P52" i="1"/>
  <c r="O52" i="1"/>
  <c r="N52" i="1"/>
  <c r="G52" i="1"/>
  <c r="F52" i="1"/>
  <c r="E52" i="1"/>
  <c r="D52" i="1"/>
  <c r="M50" i="1"/>
  <c r="C50" i="1"/>
  <c r="M49" i="1"/>
  <c r="C49" i="1"/>
  <c r="M48" i="1"/>
  <c r="C48" i="1"/>
  <c r="Q44" i="1"/>
  <c r="P44" i="1"/>
  <c r="G44" i="1"/>
  <c r="F44" i="1"/>
  <c r="O43" i="1"/>
  <c r="M43" i="1" s="1"/>
  <c r="E43" i="1"/>
  <c r="C43" i="1" s="1"/>
  <c r="O42" i="1"/>
  <c r="M42" i="1"/>
  <c r="E42" i="1"/>
  <c r="C42" i="1"/>
  <c r="N41" i="1"/>
  <c r="N44" i="1" s="1"/>
  <c r="M41" i="1"/>
  <c r="D41" i="1"/>
  <c r="D44" i="1" s="1"/>
  <c r="C41" i="1"/>
  <c r="O40" i="1"/>
  <c r="E40" i="1"/>
  <c r="M31" i="1"/>
  <c r="C31" i="1"/>
  <c r="M30" i="1"/>
  <c r="C30" i="1"/>
  <c r="M29" i="1"/>
  <c r="C29" i="1"/>
  <c r="Q28" i="1"/>
  <c r="P28" i="1"/>
  <c r="O28" i="1"/>
  <c r="N28" i="1"/>
  <c r="G28" i="1"/>
  <c r="F28" i="1"/>
  <c r="E28" i="1"/>
  <c r="D28" i="1"/>
  <c r="M27" i="1"/>
  <c r="C27" i="1"/>
  <c r="M26" i="1"/>
  <c r="C26" i="1"/>
  <c r="M25" i="1"/>
  <c r="C25" i="1"/>
  <c r="M24" i="1"/>
  <c r="C24" i="1"/>
  <c r="Q23" i="1"/>
  <c r="P23" i="1"/>
  <c r="O23" i="1"/>
  <c r="N23" i="1"/>
  <c r="G23" i="1"/>
  <c r="F23" i="1"/>
  <c r="E23" i="1"/>
  <c r="D23" i="1"/>
  <c r="M22" i="1"/>
  <c r="C22" i="1"/>
  <c r="M21" i="1"/>
  <c r="C21" i="1"/>
  <c r="Q20" i="1"/>
  <c r="P20" i="1"/>
  <c r="G20" i="1"/>
  <c r="F20" i="1"/>
  <c r="Q19" i="1"/>
  <c r="P19" i="1"/>
  <c r="O19" i="1"/>
  <c r="N19" i="1"/>
  <c r="M19" i="1" s="1"/>
  <c r="E19" i="1"/>
  <c r="D19" i="1"/>
  <c r="N18" i="1"/>
  <c r="D18" i="1"/>
  <c r="F16" i="1"/>
  <c r="G16" i="1" s="1"/>
  <c r="C16" i="1" s="1"/>
  <c r="O15" i="1"/>
  <c r="N15" i="1"/>
  <c r="E15" i="1"/>
  <c r="D15" i="1"/>
  <c r="P14" i="1"/>
  <c r="P12" i="1" s="1"/>
  <c r="O14" i="1"/>
  <c r="N14" i="1"/>
  <c r="E14" i="1"/>
  <c r="D14" i="1"/>
  <c r="M13" i="1"/>
  <c r="C13" i="1"/>
  <c r="Q12" i="1"/>
  <c r="G12" i="1"/>
  <c r="E12" i="1"/>
  <c r="D12" i="1"/>
  <c r="M11" i="1"/>
  <c r="C11" i="1"/>
  <c r="J6" i="1"/>
  <c r="I6" i="1"/>
  <c r="H6" i="1"/>
  <c r="C15" i="1" l="1"/>
  <c r="F19" i="1"/>
  <c r="F18" i="1" s="1"/>
  <c r="G19" i="1"/>
  <c r="C19" i="1" s="1"/>
  <c r="N35" i="1"/>
  <c r="P18" i="1"/>
  <c r="Q18" i="1"/>
  <c r="C28" i="1"/>
  <c r="O18" i="1"/>
  <c r="C52" i="1"/>
  <c r="C60" i="1"/>
  <c r="H16" i="2"/>
  <c r="H17" i="2" s="1"/>
  <c r="H23" i="2"/>
  <c r="H63" i="2"/>
  <c r="H66" i="2"/>
  <c r="F14" i="1"/>
  <c r="F12" i="1" s="1"/>
  <c r="C12" i="1" s="1"/>
  <c r="C23" i="1"/>
  <c r="M23" i="1"/>
  <c r="C57" i="1"/>
  <c r="C66" i="1"/>
  <c r="E35" i="1"/>
  <c r="C58" i="1"/>
  <c r="O12" i="1"/>
  <c r="M15" i="1"/>
  <c r="E18" i="1"/>
  <c r="M20" i="1"/>
  <c r="D35" i="1"/>
  <c r="M28" i="1"/>
  <c r="C63" i="1"/>
  <c r="H12" i="2"/>
  <c r="H19" i="2"/>
  <c r="H58" i="2"/>
  <c r="H60" i="2"/>
  <c r="N17" i="2"/>
  <c r="K57" i="2"/>
  <c r="H28" i="2"/>
  <c r="J17" i="2"/>
  <c r="I17" i="2"/>
  <c r="K18" i="2"/>
  <c r="K35" i="2"/>
  <c r="K34" i="2" s="1"/>
  <c r="K33" i="2" s="1"/>
  <c r="K7" i="2"/>
  <c r="K9" i="2" s="1"/>
  <c r="K17" i="2"/>
  <c r="I35" i="2"/>
  <c r="H71" i="2"/>
  <c r="L7" i="2"/>
  <c r="L10" i="2" s="1"/>
  <c r="L17" i="2"/>
  <c r="L18" i="2"/>
  <c r="H18" i="2" s="1"/>
  <c r="H3" i="2" s="1"/>
  <c r="J35" i="2"/>
  <c r="J34" i="2" s="1"/>
  <c r="J33" i="2" s="1"/>
  <c r="L57" i="2"/>
  <c r="H57" i="2" s="1"/>
  <c r="L72" i="2"/>
  <c r="L70" i="2" s="1"/>
  <c r="H70" i="2" s="1"/>
  <c r="H59" i="2"/>
  <c r="L35" i="2"/>
  <c r="L34" i="2" s="1"/>
  <c r="L33" i="2" s="1"/>
  <c r="K44" i="2"/>
  <c r="M16" i="1"/>
  <c r="Q6" i="1"/>
  <c r="G35" i="1"/>
  <c r="G18" i="1"/>
  <c r="G6" i="1" s="1"/>
  <c r="C40" i="1"/>
  <c r="C44" i="1" s="1"/>
  <c r="E44" i="1"/>
  <c r="C18" i="1"/>
  <c r="C6" i="1" s="1"/>
  <c r="C17" i="1" s="1"/>
  <c r="M18" i="1"/>
  <c r="M60" i="1"/>
  <c r="N12" i="1"/>
  <c r="M12" i="1" s="1"/>
  <c r="M14" i="1"/>
  <c r="F35" i="1"/>
  <c r="P35" i="1"/>
  <c r="N70" i="1"/>
  <c r="C72" i="1"/>
  <c r="D70" i="1"/>
  <c r="O35" i="1"/>
  <c r="M52" i="1"/>
  <c r="C20" i="1"/>
  <c r="Q35" i="1"/>
  <c r="M40" i="1"/>
  <c r="M44" i="1" s="1"/>
  <c r="O44" i="1"/>
  <c r="E70" i="1"/>
  <c r="C59" i="1"/>
  <c r="G71" i="1"/>
  <c r="G70" i="1" s="1"/>
  <c r="S19" i="1" l="1"/>
  <c r="T19" i="1"/>
  <c r="U19" i="1" s="1"/>
  <c r="C35" i="1"/>
  <c r="C71" i="1"/>
  <c r="M35" i="1"/>
  <c r="C14" i="1"/>
  <c r="H72" i="2"/>
  <c r="H35" i="2"/>
  <c r="I34" i="2"/>
  <c r="Q34" i="1"/>
  <c r="Q33" i="1" s="1"/>
  <c r="Q17" i="1"/>
  <c r="Q7" i="1"/>
  <c r="Q10" i="1" s="1"/>
  <c r="P6" i="1" s="1"/>
  <c r="G34" i="1"/>
  <c r="G33" i="1" s="1"/>
  <c r="G17" i="1"/>
  <c r="G7" i="1"/>
  <c r="G10" i="1" s="1"/>
  <c r="F6" i="1" s="1"/>
  <c r="Q59" i="1"/>
  <c r="M6" i="1"/>
  <c r="M17" i="1" s="1"/>
  <c r="P58" i="1"/>
  <c r="C70" i="1"/>
  <c r="Q58" i="1"/>
  <c r="M3" i="1"/>
  <c r="H34" i="2" l="1"/>
  <c r="I33" i="2"/>
  <c r="H33" i="2" s="1"/>
  <c r="Q71" i="1"/>
  <c r="Q57" i="1"/>
  <c r="M58" i="1"/>
  <c r="P57" i="1"/>
  <c r="P71" i="1"/>
  <c r="M59" i="1"/>
  <c r="Q72" i="1"/>
  <c r="M72" i="1" s="1"/>
  <c r="P34" i="1"/>
  <c r="P33" i="1" s="1"/>
  <c r="P17" i="1"/>
  <c r="P7" i="1"/>
  <c r="P9" i="1" s="1"/>
  <c r="O6" i="1" s="1"/>
  <c r="F17" i="1"/>
  <c r="F7" i="1"/>
  <c r="F9" i="1" s="1"/>
  <c r="E6" i="1" s="1"/>
  <c r="F34" i="1"/>
  <c r="F33" i="1" s="1"/>
  <c r="Q70" i="1" l="1"/>
  <c r="E34" i="1"/>
  <c r="E33" i="1" s="1"/>
  <c r="E7" i="1"/>
  <c r="E8" i="1" s="1"/>
  <c r="D6" i="1" s="1"/>
  <c r="E17" i="1"/>
  <c r="P70" i="1"/>
  <c r="M70" i="1" s="1"/>
  <c r="M71" i="1"/>
  <c r="M57" i="1"/>
  <c r="O34" i="1"/>
  <c r="O33" i="1" s="1"/>
  <c r="O17" i="1"/>
  <c r="O7" i="1"/>
  <c r="O8" i="1" s="1"/>
  <c r="N6" i="1" s="1"/>
  <c r="N34" i="1" l="1"/>
  <c r="N17" i="1"/>
  <c r="D34" i="1"/>
  <c r="D17" i="1"/>
  <c r="C34" i="1" l="1"/>
  <c r="D33" i="1"/>
  <c r="C33" i="1" s="1"/>
  <c r="N33" i="1"/>
  <c r="M33" i="1" s="1"/>
  <c r="M34" i="1"/>
</calcChain>
</file>

<file path=xl/sharedStrings.xml><?xml version="1.0" encoding="utf-8"?>
<sst xmlns="http://schemas.openxmlformats.org/spreadsheetml/2006/main" count="360" uniqueCount="97">
  <si>
    <t xml:space="preserve">Баланс электрической энергии по сетям ВН, СН1, СН2 и НН  </t>
  </si>
  <si>
    <t/>
  </si>
  <si>
    <t>п.п.</t>
  </si>
  <si>
    <t>Показатели</t>
  </si>
  <si>
    <t>2022 факт</t>
  </si>
  <si>
    <t>2023план</t>
  </si>
  <si>
    <t>2024план</t>
  </si>
  <si>
    <t>Всего</t>
  </si>
  <si>
    <t>ВН</t>
  </si>
  <si>
    <t>СН1</t>
  </si>
  <si>
    <t>СН2</t>
  </si>
  <si>
    <t>НН</t>
  </si>
  <si>
    <t>1.</t>
  </si>
  <si>
    <t xml:space="preserve">Поступление эл.энергии в сеть , ВСЕГО, тыс.кВт </t>
  </si>
  <si>
    <t>1.1.</t>
  </si>
  <si>
    <t>из собственной смежной сети, всего,                            в т.ч. из сети</t>
  </si>
  <si>
    <t>х</t>
  </si>
  <si>
    <t>1.2.</t>
  </si>
  <si>
    <t>от электростанций</t>
  </si>
  <si>
    <t>1.3.</t>
  </si>
  <si>
    <t>от сетевых организаций (указать):</t>
  </si>
  <si>
    <t>1.3.1.</t>
  </si>
  <si>
    <t>ОАО "ФСК ЕЭС"</t>
  </si>
  <si>
    <t>1.3.2.</t>
  </si>
  <si>
    <t xml:space="preserve">от филиала "Рязаньэнерго" ОАО "МРСК Центра и Приволжья" </t>
  </si>
  <si>
    <t>1.3.3.</t>
  </si>
  <si>
    <t>от других сетевых организаций</t>
  </si>
  <si>
    <t>2.</t>
  </si>
  <si>
    <t xml:space="preserve">Потери электроэнергии в сети </t>
  </si>
  <si>
    <t>то же в % (п.2/п.1)</t>
  </si>
  <si>
    <t>3.</t>
  </si>
  <si>
    <t xml:space="preserve">Полезный отпуск из сети </t>
  </si>
  <si>
    <t>3.1.</t>
  </si>
  <si>
    <t>в т.ч. потребителям сбытовых компаний розничного рынка (указать по сбытовым компаниям):</t>
  </si>
  <si>
    <t>3.1.1.</t>
  </si>
  <si>
    <t>ОАО "РЭСК"</t>
  </si>
  <si>
    <t>3.1.2.</t>
  </si>
  <si>
    <t>ООО РГМЭК</t>
  </si>
  <si>
    <t>3.1.3.</t>
  </si>
  <si>
    <t>ОАО "Оборонэнергосбыт"</t>
  </si>
  <si>
    <t>3.2.</t>
  </si>
  <si>
    <t>потребителям оптового рынка (указать):</t>
  </si>
  <si>
    <t>3.2.1.</t>
  </si>
  <si>
    <t>3.2.2.</t>
  </si>
  <si>
    <t>3.2.3.</t>
  </si>
  <si>
    <t>3.3.</t>
  </si>
  <si>
    <t>расход электроэнергии на собственные производственные и хозяйственные нужды</t>
  </si>
  <si>
    <t>3.4.</t>
  </si>
  <si>
    <t>сальдо переток в другие сетевые организации (транзит, указать организации):</t>
  </si>
  <si>
    <t>3.4.1.</t>
  </si>
  <si>
    <t>3.4.2.</t>
  </si>
  <si>
    <t>3.4.3.</t>
  </si>
  <si>
    <t>4.1.</t>
  </si>
  <si>
    <t>Расчетное поступление в сеть для сторонних потребителей</t>
  </si>
  <si>
    <t>4.2.</t>
  </si>
  <si>
    <t>Потери, отнесенные на сторонних потребителей</t>
  </si>
  <si>
    <t>4.3.</t>
  </si>
  <si>
    <t>Суммарный полезный отпуск на сторону</t>
  </si>
  <si>
    <t xml:space="preserve">Расшифровка п. 1.3.3.(Поступление от других сетевых организаций) </t>
  </si>
  <si>
    <t>№</t>
  </si>
  <si>
    <t>Наименование других сетевых организаций</t>
  </si>
  <si>
    <t>Центральный филиал ООО "Газпром энерго"</t>
  </si>
  <si>
    <t>АО "РОЭК" Центральный исполнительный аппарат</t>
  </si>
  <si>
    <t>Московская дирек-ция по энергообес-печению Транс-энерго - филиал ОАО "РЖД"</t>
  </si>
  <si>
    <t>Прочие</t>
  </si>
  <si>
    <t>Итого</t>
  </si>
  <si>
    <t xml:space="preserve">Расшифровка п.3. 4. (Полезный отпуск - переток в другие сетевые организации) </t>
  </si>
  <si>
    <t xml:space="preserve">Расшифровка п. 3.1 (Полезный отпуск потребителям,  присоединенным к сети) </t>
  </si>
  <si>
    <t>Наименование сбытовых организаций</t>
  </si>
  <si>
    <t>ОАО "РЭСК" всего, в том числе:</t>
  </si>
  <si>
    <t>прочие потребители</t>
  </si>
  <si>
    <t>население</t>
  </si>
  <si>
    <t>ООО "РГМЭК" всего, в том числе:</t>
  </si>
  <si>
    <t>2.1.</t>
  </si>
  <si>
    <t>2.2.</t>
  </si>
  <si>
    <t>4.</t>
  </si>
  <si>
    <t>ПРОЧИЕ</t>
  </si>
  <si>
    <t>Итого всего, в том числе:</t>
  </si>
  <si>
    <t>Начальник МУ МПЖКХ Гусь-Железный</t>
  </si>
  <si>
    <t>А.А. Куликов</t>
  </si>
  <si>
    <t xml:space="preserve">Баланс электрической мощности по ВН, СН1, СН2 и НН  </t>
  </si>
  <si>
    <t>Таблица № 1.5.</t>
  </si>
  <si>
    <t>2023 план</t>
  </si>
  <si>
    <t>2024 план</t>
  </si>
  <si>
    <t xml:space="preserve">Поступление мощности в сеть , ВСЕГО </t>
  </si>
  <si>
    <t xml:space="preserve">Потери в сети </t>
  </si>
  <si>
    <t xml:space="preserve">Полезный отпуск мощности из сети </t>
  </si>
  <si>
    <t>в т.ч. заявленная (расчетная) мощность потребителей сбытовых компаний розничного рынка (указать по сбытовым компаниям):</t>
  </si>
  <si>
    <t>заявленная (расчетная) мощность потребителей оптового рынка (указать):</t>
  </si>
  <si>
    <t>мощность на собственные производственные и хозяйственные нужды</t>
  </si>
  <si>
    <t>в другие сетевые организации (транзит, указать организации):</t>
  </si>
  <si>
    <t>Расчетное поступление мощности для сторонних потребителей</t>
  </si>
  <si>
    <t>Суммарная мощность на сторону</t>
  </si>
  <si>
    <t xml:space="preserve">Расшифровка п. 1.3.3 (Поступление от других сетевых организаций) </t>
  </si>
  <si>
    <t xml:space="preserve">Расшифровка п. 3.4. (Полезный отпуск - переток в другие сетевые организации) </t>
  </si>
  <si>
    <t>ОАО "РЭСК"всего, в том числе:</t>
  </si>
  <si>
    <t xml:space="preserve"> ООО "РГМЭК"всего, в том числе: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</si>
</sst>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#,##0.000"/>
    <numFmt numFmtId="166" formatCode="0.0000"/>
    <numFmt numFmtId="167" formatCode="0.0"/>
    <numFmt numFmtId="168" formatCode="0.0%"/>
    <numFmt numFmtId="169" formatCode="0.000"/>
    <numFmt numFmtId="170" formatCode="#,##0.0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b/>
      <sz val="13"/>
      <name val="Times New Roman"/>
      <family val="1"/>
      <charset val="204"/>
    </font>
    <font>
      <sz val="10"/>
      <color theme="0"/>
      <name val="Times New Roman CYR"/>
      <charset val="204"/>
    </font>
    <font>
      <sz val="10"/>
      <name val="Times New Roman"/>
      <family val="1"/>
      <charset val="204"/>
    </font>
    <font>
      <sz val="9"/>
      <name val="Times New Roman Cyr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 Cyr"/>
      <charset val="204"/>
    </font>
    <font>
      <sz val="10"/>
      <color rgb="FFFF0000"/>
      <name val="Times New Roman Cyr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ahoma"/>
      <family val="2"/>
      <charset val="204"/>
    </font>
    <font>
      <u/>
      <sz val="10"/>
      <color indexed="12"/>
      <name val="Times New Roman Cyr"/>
      <charset val="204"/>
    </font>
    <font>
      <u/>
      <sz val="10"/>
      <color indexed="12"/>
      <name val="Times New Roman"/>
      <family val="1"/>
      <charset val="204"/>
    </font>
    <font>
      <b/>
      <sz val="10"/>
      <name val="Times New Roman"/>
      <family val="1"/>
    </font>
    <font>
      <sz val="1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4" fillId="0" borderId="0"/>
    <xf numFmtId="0" fontId="14" fillId="0" borderId="1" applyBorder="0">
      <alignment horizontal="center" vertical="center" wrapText="1"/>
    </xf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</cellStyleXfs>
  <cellXfs count="332">
    <xf numFmtId="0" fontId="0" fillId="0" borderId="0" xfId="0"/>
    <xf numFmtId="0" fontId="3" fillId="0" borderId="0" xfId="2" applyFont="1" applyAlignment="1">
      <alignment vertical="top"/>
    </xf>
    <xf numFmtId="0" fontId="3" fillId="0" borderId="0" xfId="2" applyFont="1" applyAlignment="1">
      <alignment vertical="top" wrapText="1"/>
    </xf>
    <xf numFmtId="0" fontId="4" fillId="0" borderId="0" xfId="3"/>
    <xf numFmtId="0" fontId="5" fillId="0" borderId="0" xfId="2" applyFont="1" applyAlignment="1">
      <alignment vertical="top"/>
    </xf>
    <xf numFmtId="0" fontId="5" fillId="0" borderId="0" xfId="2" applyFont="1" applyAlignment="1">
      <alignment vertical="top" wrapText="1"/>
    </xf>
    <xf numFmtId="0" fontId="3" fillId="0" borderId="0" xfId="2" applyFont="1" applyAlignment="1">
      <alignment horizontal="right" vertical="top"/>
    </xf>
    <xf numFmtId="164" fontId="4" fillId="0" borderId="0" xfId="3" applyNumberFormat="1"/>
    <xf numFmtId="0" fontId="3" fillId="0" borderId="0" xfId="3" applyFont="1" applyAlignment="1">
      <alignment vertical="top"/>
    </xf>
    <xf numFmtId="0" fontId="3" fillId="0" borderId="0" xfId="3" applyFont="1" applyAlignment="1">
      <alignment vertical="top" wrapText="1"/>
    </xf>
    <xf numFmtId="0" fontId="6" fillId="0" borderId="0" xfId="3" applyFont="1"/>
    <xf numFmtId="0" fontId="7" fillId="0" borderId="12" xfId="3" applyFont="1" applyBorder="1" applyAlignment="1">
      <alignment horizontal="center" vertical="center" wrapText="1"/>
    </xf>
    <xf numFmtId="0" fontId="7" fillId="0" borderId="13" xfId="3" applyFont="1" applyBorder="1" applyAlignment="1">
      <alignment horizontal="center" vertical="center" wrapText="1"/>
    </xf>
    <xf numFmtId="0" fontId="7" fillId="0" borderId="15" xfId="3" applyFont="1" applyBorder="1" applyAlignment="1">
      <alignment horizontal="center" vertical="center" wrapText="1"/>
    </xf>
    <xf numFmtId="0" fontId="7" fillId="0" borderId="16" xfId="3" applyFont="1" applyBorder="1" applyAlignment="1">
      <alignment horizontal="center" vertical="center" wrapText="1"/>
    </xf>
    <xf numFmtId="0" fontId="8" fillId="0" borderId="17" xfId="3" applyFont="1" applyBorder="1" applyAlignment="1">
      <alignment horizontal="center" wrapText="1"/>
    </xf>
    <xf numFmtId="0" fontId="7" fillId="0" borderId="18" xfId="3" applyFont="1" applyBorder="1" applyAlignment="1">
      <alignment wrapText="1"/>
    </xf>
    <xf numFmtId="164" fontId="7" fillId="0" borderId="17" xfId="3" applyNumberFormat="1" applyFont="1" applyBorder="1"/>
    <xf numFmtId="164" fontId="7" fillId="0" borderId="19" xfId="3" applyNumberFormat="1" applyFont="1" applyBorder="1"/>
    <xf numFmtId="164" fontId="4" fillId="0" borderId="18" xfId="3" applyNumberFormat="1" applyBorder="1"/>
    <xf numFmtId="164" fontId="7" fillId="0" borderId="20" xfId="3" applyNumberFormat="1" applyFont="1" applyBorder="1"/>
    <xf numFmtId="164" fontId="7" fillId="0" borderId="21" xfId="3" applyNumberFormat="1" applyFont="1" applyBorder="1"/>
    <xf numFmtId="164" fontId="4" fillId="0" borderId="21" xfId="3" applyNumberFormat="1" applyBorder="1"/>
    <xf numFmtId="164" fontId="4" fillId="0" borderId="22" xfId="3" applyNumberFormat="1" applyBorder="1"/>
    <xf numFmtId="0" fontId="8" fillId="0" borderId="7" xfId="3" applyFont="1" applyBorder="1" applyAlignment="1">
      <alignment horizontal="center" wrapText="1"/>
    </xf>
    <xf numFmtId="0" fontId="7" fillId="0" borderId="5" xfId="3" applyFont="1" applyBorder="1" applyAlignment="1">
      <alignment wrapText="1"/>
    </xf>
    <xf numFmtId="164" fontId="9" fillId="0" borderId="7" xfId="3" applyNumberFormat="1" applyFont="1" applyBorder="1"/>
    <xf numFmtId="164" fontId="7" fillId="0" borderId="4" xfId="3" applyNumberFormat="1" applyFont="1" applyBorder="1" applyAlignment="1">
      <alignment horizontal="center" vertical="center"/>
    </xf>
    <xf numFmtId="164" fontId="7" fillId="0" borderId="4" xfId="3" applyNumberFormat="1" applyFont="1" applyBorder="1"/>
    <xf numFmtId="164" fontId="4" fillId="0" borderId="5" xfId="3" applyNumberFormat="1" applyBorder="1"/>
    <xf numFmtId="164" fontId="4" fillId="0" borderId="24" xfId="3" applyNumberFormat="1" applyBorder="1"/>
    <xf numFmtId="164" fontId="4" fillId="0" borderId="25" xfId="3" applyNumberFormat="1" applyBorder="1"/>
    <xf numFmtId="164" fontId="4" fillId="0" borderId="26" xfId="3" applyNumberFormat="1" applyBorder="1"/>
    <xf numFmtId="0" fontId="8" fillId="0" borderId="27" xfId="3" applyFont="1" applyBorder="1" applyAlignment="1">
      <alignment horizontal="center" wrapText="1"/>
    </xf>
    <xf numFmtId="0" fontId="7" fillId="0" borderId="28" xfId="3" applyFont="1" applyBorder="1" applyAlignment="1">
      <alignment wrapText="1"/>
    </xf>
    <xf numFmtId="164" fontId="9" fillId="0" borderId="27" xfId="3" applyNumberFormat="1" applyFont="1" applyBorder="1"/>
    <xf numFmtId="164" fontId="7" fillId="0" borderId="30" xfId="3" applyNumberFormat="1" applyFont="1" applyBorder="1" applyAlignment="1">
      <alignment horizontal="center" vertical="center"/>
    </xf>
    <xf numFmtId="164" fontId="7" fillId="0" borderId="30" xfId="3" applyNumberFormat="1" applyFont="1" applyBorder="1"/>
    <xf numFmtId="164" fontId="7" fillId="2" borderId="30" xfId="3" applyNumberFormat="1" applyFont="1" applyFill="1" applyBorder="1" applyProtection="1">
      <protection locked="0"/>
    </xf>
    <xf numFmtId="164" fontId="4" fillId="2" borderId="28" xfId="3" applyNumberFormat="1" applyFill="1" applyBorder="1" applyProtection="1">
      <protection locked="0"/>
    </xf>
    <xf numFmtId="164" fontId="4" fillId="2" borderId="29" xfId="3" applyNumberFormat="1" applyFill="1" applyBorder="1" applyProtection="1">
      <protection locked="0"/>
    </xf>
    <xf numFmtId="164" fontId="4" fillId="2" borderId="30" xfId="3" applyNumberFormat="1" applyFill="1" applyBorder="1" applyProtection="1">
      <protection locked="0"/>
    </xf>
    <xf numFmtId="164" fontId="4" fillId="2" borderId="31" xfId="3" applyNumberFormat="1" applyFill="1" applyBorder="1" applyProtection="1">
      <protection locked="0"/>
    </xf>
    <xf numFmtId="0" fontId="8" fillId="0" borderId="15" xfId="3" applyFont="1" applyBorder="1" applyAlignment="1">
      <alignment horizontal="center" wrapText="1"/>
    </xf>
    <xf numFmtId="0" fontId="7" fillId="0" borderId="13" xfId="3" applyFont="1" applyBorder="1" applyAlignment="1">
      <alignment wrapText="1"/>
    </xf>
    <xf numFmtId="164" fontId="9" fillId="0" borderId="35" xfId="3" applyNumberFormat="1" applyFont="1" applyBorder="1"/>
    <xf numFmtId="164" fontId="7" fillId="0" borderId="33" xfId="3" applyNumberFormat="1" applyFont="1" applyBorder="1" applyAlignment="1">
      <alignment horizontal="center" vertical="center"/>
    </xf>
    <xf numFmtId="164" fontId="4" fillId="0" borderId="36" xfId="3" applyNumberFormat="1" applyBorder="1"/>
    <xf numFmtId="164" fontId="4" fillId="0" borderId="32" xfId="3" applyNumberFormat="1" applyBorder="1"/>
    <xf numFmtId="164" fontId="4" fillId="0" borderId="33" xfId="3" applyNumberFormat="1" applyBorder="1"/>
    <xf numFmtId="164" fontId="4" fillId="0" borderId="34" xfId="3" applyNumberFormat="1" applyBorder="1"/>
    <xf numFmtId="164" fontId="4" fillId="2" borderId="4" xfId="3" applyNumberFormat="1" applyFill="1" applyBorder="1" applyProtection="1">
      <protection locked="0"/>
    </xf>
    <xf numFmtId="164" fontId="4" fillId="2" borderId="5" xfId="3" applyNumberFormat="1" applyFill="1" applyBorder="1" applyProtection="1">
      <protection locked="0"/>
    </xf>
    <xf numFmtId="164" fontId="4" fillId="2" borderId="3" xfId="3" applyNumberFormat="1" applyFill="1" applyBorder="1" applyProtection="1">
      <protection locked="0"/>
    </xf>
    <xf numFmtId="164" fontId="4" fillId="2" borderId="23" xfId="3" applyNumberFormat="1" applyFill="1" applyBorder="1" applyProtection="1">
      <protection locked="0"/>
    </xf>
    <xf numFmtId="164" fontId="4" fillId="0" borderId="30" xfId="3" applyNumberFormat="1" applyBorder="1"/>
    <xf numFmtId="164" fontId="4" fillId="0" borderId="28" xfId="3" applyNumberFormat="1" applyBorder="1"/>
    <xf numFmtId="164" fontId="4" fillId="0" borderId="29" xfId="3" applyNumberFormat="1" applyBorder="1"/>
    <xf numFmtId="164" fontId="4" fillId="0" borderId="31" xfId="3" applyNumberFormat="1" applyBorder="1"/>
    <xf numFmtId="0" fontId="7" fillId="2" borderId="28" xfId="3" applyFont="1" applyFill="1" applyBorder="1" applyAlignment="1" applyProtection="1">
      <alignment wrapText="1"/>
      <protection locked="0"/>
    </xf>
    <xf numFmtId="165" fontId="4" fillId="2" borderId="30" xfId="3" applyNumberFormat="1" applyFill="1" applyBorder="1" applyProtection="1">
      <protection locked="0"/>
    </xf>
    <xf numFmtId="165" fontId="4" fillId="2" borderId="28" xfId="3" applyNumberFormat="1" applyFill="1" applyBorder="1" applyProtection="1">
      <protection locked="0"/>
    </xf>
    <xf numFmtId="4" fontId="4" fillId="2" borderId="30" xfId="3" applyNumberFormat="1" applyFill="1" applyBorder="1" applyProtection="1">
      <protection locked="0"/>
    </xf>
    <xf numFmtId="164" fontId="10" fillId="2" borderId="30" xfId="3" applyNumberFormat="1" applyFont="1" applyFill="1" applyBorder="1" applyProtection="1">
      <protection locked="0"/>
    </xf>
    <xf numFmtId="0" fontId="7" fillId="2" borderId="13" xfId="3" applyFont="1" applyFill="1" applyBorder="1" applyAlignment="1" applyProtection="1">
      <alignment wrapText="1"/>
      <protection locked="0"/>
    </xf>
    <xf numFmtId="164" fontId="9" fillId="0" borderId="15" xfId="3" applyNumberFormat="1" applyFont="1" applyBorder="1"/>
    <xf numFmtId="164" fontId="4" fillId="2" borderId="12" xfId="3" applyNumberFormat="1" applyFill="1" applyBorder="1" applyProtection="1">
      <protection locked="0"/>
    </xf>
    <xf numFmtId="164" fontId="4" fillId="2" borderId="13" xfId="3" applyNumberFormat="1" applyFill="1" applyBorder="1" applyProtection="1">
      <protection locked="0"/>
    </xf>
    <xf numFmtId="164" fontId="4" fillId="2" borderId="11" xfId="3" applyNumberFormat="1" applyFill="1" applyBorder="1" applyProtection="1">
      <protection locked="0"/>
    </xf>
    <xf numFmtId="164" fontId="4" fillId="2" borderId="14" xfId="3" applyNumberFormat="1" applyFill="1" applyBorder="1" applyProtection="1">
      <protection locked="0"/>
    </xf>
    <xf numFmtId="164" fontId="11" fillId="2" borderId="12" xfId="3" applyNumberFormat="1" applyFont="1" applyFill="1" applyBorder="1" applyProtection="1">
      <protection locked="0"/>
    </xf>
    <xf numFmtId="0" fontId="11" fillId="0" borderId="0" xfId="3" applyFont="1"/>
    <xf numFmtId="165" fontId="4" fillId="0" borderId="0" xfId="3" applyNumberFormat="1"/>
    <xf numFmtId="4" fontId="4" fillId="2" borderId="4" xfId="3" applyNumberFormat="1" applyFill="1" applyBorder="1" applyProtection="1">
      <protection locked="0"/>
    </xf>
    <xf numFmtId="164" fontId="9" fillId="0" borderId="37" xfId="3" applyNumberFormat="1" applyFont="1" applyBorder="1"/>
    <xf numFmtId="164" fontId="4" fillId="2" borderId="25" xfId="3" applyNumberFormat="1" applyFill="1" applyBorder="1" applyProtection="1">
      <protection locked="0"/>
    </xf>
    <xf numFmtId="164" fontId="11" fillId="2" borderId="25" xfId="3" applyNumberFormat="1" applyFont="1" applyFill="1" applyBorder="1" applyProtection="1">
      <protection locked="0"/>
    </xf>
    <xf numFmtId="164" fontId="11" fillId="2" borderId="38" xfId="3" applyNumberFormat="1" applyFont="1" applyFill="1" applyBorder="1" applyProtection="1">
      <protection locked="0"/>
    </xf>
    <xf numFmtId="164" fontId="4" fillId="2" borderId="24" xfId="3" applyNumberFormat="1" applyFill="1" applyBorder="1" applyProtection="1">
      <protection locked="0"/>
    </xf>
    <xf numFmtId="164" fontId="4" fillId="2" borderId="26" xfId="3" applyNumberFormat="1" applyFill="1" applyBorder="1" applyProtection="1">
      <protection locked="0"/>
    </xf>
    <xf numFmtId="164" fontId="4" fillId="2" borderId="38" xfId="3" applyNumberFormat="1" applyFill="1" applyBorder="1" applyProtection="1">
      <protection locked="0"/>
    </xf>
    <xf numFmtId="166" fontId="4" fillId="0" borderId="0" xfId="3" applyNumberFormat="1"/>
    <xf numFmtId="167" fontId="4" fillId="0" borderId="0" xfId="3" applyNumberFormat="1"/>
    <xf numFmtId="168" fontId="9" fillId="0" borderId="35" xfId="1" applyNumberFormat="1" applyFont="1" applyBorder="1" applyAlignment="1"/>
    <xf numFmtId="168" fontId="9" fillId="0" borderId="32" xfId="1" applyNumberFormat="1" applyFont="1" applyBorder="1" applyAlignment="1"/>
    <xf numFmtId="168" fontId="9" fillId="0" borderId="41" xfId="1" applyNumberFormat="1" applyFont="1" applyBorder="1" applyAlignment="1"/>
    <xf numFmtId="168" fontId="9" fillId="0" borderId="33" xfId="1" applyNumberFormat="1" applyFont="1" applyBorder="1" applyAlignment="1"/>
    <xf numFmtId="168" fontId="9" fillId="0" borderId="34" xfId="1" applyNumberFormat="1" applyFont="1" applyBorder="1" applyAlignment="1"/>
    <xf numFmtId="164" fontId="4" fillId="0" borderId="4" xfId="3" applyNumberFormat="1" applyBorder="1"/>
    <xf numFmtId="164" fontId="4" fillId="0" borderId="3" xfId="3" applyNumberFormat="1" applyBorder="1"/>
    <xf numFmtId="164" fontId="4" fillId="0" borderId="23" xfId="3" applyNumberFormat="1" applyBorder="1"/>
    <xf numFmtId="164" fontId="11" fillId="0" borderId="0" xfId="3" applyNumberFormat="1" applyFont="1"/>
    <xf numFmtId="0" fontId="8" fillId="0" borderId="27" xfId="3" applyFont="1" applyBorder="1" applyAlignment="1">
      <alignment horizontal="right" wrapText="1"/>
    </xf>
    <xf numFmtId="164" fontId="11" fillId="2" borderId="30" xfId="3" applyNumberFormat="1" applyFont="1" applyFill="1" applyBorder="1" applyProtection="1">
      <protection locked="0"/>
    </xf>
    <xf numFmtId="164" fontId="11" fillId="2" borderId="28" xfId="3" applyNumberFormat="1" applyFont="1" applyFill="1" applyBorder="1" applyProtection="1">
      <protection locked="0"/>
    </xf>
    <xf numFmtId="3" fontId="4" fillId="0" borderId="0" xfId="3" applyNumberFormat="1"/>
    <xf numFmtId="0" fontId="12" fillId="2" borderId="36" xfId="3" applyFont="1" applyFill="1" applyBorder="1" applyAlignment="1" applyProtection="1">
      <alignment wrapText="1"/>
      <protection locked="0"/>
    </xf>
    <xf numFmtId="164" fontId="4" fillId="2" borderId="33" xfId="3" applyNumberFormat="1" applyFill="1" applyBorder="1" applyProtection="1">
      <protection locked="0"/>
    </xf>
    <xf numFmtId="164" fontId="4" fillId="2" borderId="36" xfId="3" applyNumberFormat="1" applyFill="1" applyBorder="1" applyProtection="1">
      <protection locked="0"/>
    </xf>
    <xf numFmtId="0" fontId="7" fillId="0" borderId="28" xfId="3" applyFont="1" applyBorder="1" applyAlignment="1">
      <alignment horizontal="justify" wrapText="1"/>
    </xf>
    <xf numFmtId="0" fontId="12" fillId="2" borderId="18" xfId="3" applyFont="1" applyFill="1" applyBorder="1" applyAlignment="1" applyProtection="1">
      <alignment wrapText="1"/>
      <protection locked="0"/>
    </xf>
    <xf numFmtId="0" fontId="8" fillId="0" borderId="15" xfId="3" applyFont="1" applyBorder="1" applyAlignment="1">
      <alignment horizontal="right" wrapText="1"/>
    </xf>
    <xf numFmtId="0" fontId="3" fillId="0" borderId="7" xfId="2" applyFont="1" applyBorder="1" applyAlignment="1">
      <alignment vertical="top"/>
    </xf>
    <xf numFmtId="0" fontId="3" fillId="0" borderId="23" xfId="2" applyFont="1" applyBorder="1" applyAlignment="1">
      <alignment vertical="top" wrapText="1"/>
    </xf>
    <xf numFmtId="164" fontId="4" fillId="0" borderId="7" xfId="3" applyNumberFormat="1" applyBorder="1"/>
    <xf numFmtId="0" fontId="3" fillId="0" borderId="27" xfId="2" applyFont="1" applyBorder="1" applyAlignment="1">
      <alignment vertical="top"/>
    </xf>
    <xf numFmtId="0" fontId="3" fillId="0" borderId="31" xfId="2" applyFont="1" applyBorder="1" applyAlignment="1">
      <alignment vertical="top" wrapText="1"/>
    </xf>
    <xf numFmtId="164" fontId="4" fillId="0" borderId="27" xfId="3" applyNumberFormat="1" applyBorder="1"/>
    <xf numFmtId="0" fontId="4" fillId="0" borderId="15" xfId="3" applyBorder="1"/>
    <xf numFmtId="0" fontId="4" fillId="0" borderId="14" xfId="3" applyBorder="1" applyAlignment="1">
      <alignment wrapText="1"/>
    </xf>
    <xf numFmtId="164" fontId="4" fillId="0" borderId="15" xfId="3" applyNumberFormat="1" applyBorder="1"/>
    <xf numFmtId="164" fontId="4" fillId="0" borderId="12" xfId="3" applyNumberFormat="1" applyBorder="1"/>
    <xf numFmtId="164" fontId="4" fillId="0" borderId="13" xfId="3" applyNumberFormat="1" applyBorder="1"/>
    <xf numFmtId="164" fontId="4" fillId="0" borderId="11" xfId="3" applyNumberFormat="1" applyBorder="1"/>
    <xf numFmtId="164" fontId="4" fillId="0" borderId="14" xfId="3" applyNumberFormat="1" applyBorder="1"/>
    <xf numFmtId="0" fontId="4" fillId="0" borderId="0" xfId="3" applyAlignment="1">
      <alignment wrapText="1"/>
    </xf>
    <xf numFmtId="164" fontId="4" fillId="0" borderId="42" xfId="3" applyNumberFormat="1" applyBorder="1"/>
    <xf numFmtId="0" fontId="13" fillId="0" borderId="0" xfId="0" applyFont="1" applyProtection="1">
      <protection locked="0"/>
    </xf>
    <xf numFmtId="0" fontId="7" fillId="0" borderId="0" xfId="0" applyFont="1" applyProtection="1">
      <protection locked="0"/>
    </xf>
    <xf numFmtId="164" fontId="7" fillId="0" borderId="42" xfId="0" applyNumberFormat="1" applyFont="1" applyBorder="1" applyProtection="1">
      <protection locked="0"/>
    </xf>
    <xf numFmtId="164" fontId="7" fillId="0" borderId="0" xfId="0" applyNumberFormat="1" applyFont="1" applyProtection="1">
      <protection locked="0"/>
    </xf>
    <xf numFmtId="0" fontId="13" fillId="0" borderId="30" xfId="0" applyFont="1" applyBorder="1" applyAlignment="1" applyProtection="1">
      <alignment horizontal="center" vertical="center"/>
      <protection locked="0"/>
    </xf>
    <xf numFmtId="49" fontId="13" fillId="0" borderId="30" xfId="0" applyNumberFormat="1" applyFont="1" applyBorder="1" applyAlignment="1" applyProtection="1">
      <alignment wrapText="1"/>
      <protection locked="0"/>
    </xf>
    <xf numFmtId="0" fontId="13" fillId="0" borderId="30" xfId="4" applyFont="1" applyBorder="1" applyProtection="1">
      <alignment horizontal="center" vertical="center" wrapText="1"/>
      <protection locked="0"/>
    </xf>
    <xf numFmtId="164" fontId="13" fillId="0" borderId="27" xfId="4" applyNumberFormat="1" applyFont="1" applyBorder="1" applyProtection="1">
      <alignment horizontal="center" vertical="center" wrapText="1"/>
      <protection locked="0"/>
    </xf>
    <xf numFmtId="164" fontId="13" fillId="0" borderId="30" xfId="4" applyNumberFormat="1" applyFont="1" applyBorder="1" applyProtection="1">
      <alignment horizontal="center" vertical="center" wrapText="1"/>
      <protection locked="0"/>
    </xf>
    <xf numFmtId="164" fontId="13" fillId="0" borderId="28" xfId="4" applyNumberFormat="1" applyFont="1" applyBorder="1" applyProtection="1">
      <alignment horizontal="center" vertical="center" wrapText="1"/>
      <protection locked="0"/>
    </xf>
    <xf numFmtId="164" fontId="13" fillId="0" borderId="29" xfId="4" applyNumberFormat="1" applyFont="1" applyBorder="1" applyProtection="1">
      <alignment horizontal="center" vertical="center" wrapText="1"/>
      <protection locked="0"/>
    </xf>
    <xf numFmtId="164" fontId="13" fillId="0" borderId="31" xfId="4" applyNumberFormat="1" applyFont="1" applyBorder="1" applyProtection="1">
      <alignment horizontal="center" vertical="center" wrapText="1"/>
      <protection locked="0"/>
    </xf>
    <xf numFmtId="0" fontId="13" fillId="0" borderId="0" xfId="4" applyFont="1" applyBorder="1" applyProtection="1">
      <alignment horizontal="center" vertical="center" wrapText="1"/>
      <protection locked="0"/>
    </xf>
    <xf numFmtId="0" fontId="7" fillId="0" borderId="30" xfId="0" applyFont="1" applyBorder="1" applyProtection="1">
      <protection locked="0"/>
    </xf>
    <xf numFmtId="169" fontId="7" fillId="2" borderId="30" xfId="0" applyNumberFormat="1" applyFont="1" applyFill="1" applyBorder="1" applyProtection="1">
      <protection locked="0"/>
    </xf>
    <xf numFmtId="169" fontId="7" fillId="3" borderId="30" xfId="0" applyNumberFormat="1" applyFont="1" applyFill="1" applyBorder="1" applyProtection="1">
      <protection locked="0"/>
    </xf>
    <xf numFmtId="164" fontId="7" fillId="2" borderId="27" xfId="0" applyNumberFormat="1" applyFont="1" applyFill="1" applyBorder="1" applyProtection="1">
      <protection locked="0"/>
    </xf>
    <xf numFmtId="164" fontId="7" fillId="3" borderId="30" xfId="0" applyNumberFormat="1" applyFont="1" applyFill="1" applyBorder="1" applyProtection="1">
      <protection locked="0"/>
    </xf>
    <xf numFmtId="164" fontId="7" fillId="3" borderId="28" xfId="0" applyNumberFormat="1" applyFont="1" applyFill="1" applyBorder="1" applyProtection="1">
      <protection locked="0"/>
    </xf>
    <xf numFmtId="164" fontId="7" fillId="3" borderId="29" xfId="0" applyNumberFormat="1" applyFont="1" applyFill="1" applyBorder="1" applyProtection="1">
      <protection locked="0"/>
    </xf>
    <xf numFmtId="164" fontId="7" fillId="3" borderId="31" xfId="0" applyNumberFormat="1" applyFont="1" applyFill="1" applyBorder="1" applyProtection="1">
      <protection locked="0"/>
    </xf>
    <xf numFmtId="166" fontId="7" fillId="0" borderId="0" xfId="0" applyNumberFormat="1" applyFont="1" applyProtection="1">
      <protection locked="0"/>
    </xf>
    <xf numFmtId="0" fontId="16" fillId="4" borderId="30" xfId="5" applyFont="1" applyFill="1" applyBorder="1" applyAlignment="1" applyProtection="1">
      <alignment horizontal="center"/>
      <protection locked="0"/>
    </xf>
    <xf numFmtId="166" fontId="16" fillId="0" borderId="0" xfId="5" applyNumberFormat="1" applyFont="1" applyFill="1" applyBorder="1" applyAlignment="1" applyProtection="1">
      <alignment horizontal="center"/>
      <protection locked="0"/>
    </xf>
    <xf numFmtId="0" fontId="0" fillId="0" borderId="30" xfId="0" applyBorder="1"/>
    <xf numFmtId="0" fontId="7" fillId="0" borderId="30" xfId="5" applyFont="1" applyFill="1" applyBorder="1" applyAlignment="1" applyProtection="1">
      <alignment horizontal="center"/>
      <protection locked="0"/>
    </xf>
    <xf numFmtId="0" fontId="7" fillId="0" borderId="30" xfId="5" applyFont="1" applyFill="1" applyBorder="1" applyAlignment="1" applyProtection="1">
      <alignment horizontal="left"/>
      <protection locked="0"/>
    </xf>
    <xf numFmtId="164" fontId="7" fillId="2" borderId="27" xfId="5" applyNumberFormat="1" applyFont="1" applyFill="1" applyBorder="1" applyAlignment="1" applyProtection="1">
      <alignment horizontal="right"/>
      <protection locked="0"/>
    </xf>
    <xf numFmtId="164" fontId="7" fillId="2" borderId="30" xfId="5" applyNumberFormat="1" applyFont="1" applyFill="1" applyBorder="1" applyAlignment="1" applyProtection="1">
      <alignment horizontal="right"/>
      <protection locked="0"/>
    </xf>
    <xf numFmtId="164" fontId="7" fillId="2" borderId="28" xfId="5" applyNumberFormat="1" applyFont="1" applyFill="1" applyBorder="1" applyAlignment="1" applyProtection="1">
      <alignment horizontal="right"/>
      <protection locked="0"/>
    </xf>
    <xf numFmtId="164" fontId="7" fillId="2" borderId="29" xfId="5" applyNumberFormat="1" applyFont="1" applyFill="1" applyBorder="1" applyAlignment="1" applyProtection="1">
      <alignment horizontal="right"/>
      <protection locked="0"/>
    </xf>
    <xf numFmtId="164" fontId="7" fillId="2" borderId="31" xfId="5" applyNumberFormat="1" applyFont="1" applyFill="1" applyBorder="1" applyAlignment="1" applyProtection="1">
      <alignment horizontal="right"/>
      <protection locked="0"/>
    </xf>
    <xf numFmtId="166" fontId="7" fillId="0" borderId="0" xfId="5" applyNumberFormat="1" applyFont="1" applyFill="1" applyBorder="1" applyAlignment="1" applyProtection="1">
      <alignment horizontal="right"/>
      <protection locked="0"/>
    </xf>
    <xf numFmtId="164" fontId="7" fillId="0" borderId="43" xfId="0" applyNumberFormat="1" applyFont="1" applyBorder="1" applyAlignment="1" applyProtection="1">
      <alignment horizontal="right" textRotation="180"/>
      <protection locked="0"/>
    </xf>
    <xf numFmtId="164" fontId="7" fillId="0" borderId="29" xfId="0" applyNumberFormat="1" applyFont="1" applyBorder="1" applyAlignment="1" applyProtection="1">
      <alignment horizontal="right" textRotation="180"/>
      <protection locked="0"/>
    </xf>
    <xf numFmtId="164" fontId="7" fillId="0" borderId="30" xfId="0" applyNumberFormat="1" applyFont="1" applyBorder="1" applyAlignment="1" applyProtection="1">
      <alignment horizontal="right" textRotation="180"/>
      <protection locked="0"/>
    </xf>
    <xf numFmtId="164" fontId="7" fillId="0" borderId="31" xfId="0" applyNumberFormat="1" applyFont="1" applyBorder="1" applyAlignment="1" applyProtection="1">
      <alignment horizontal="right" textRotation="180"/>
      <protection locked="0"/>
    </xf>
    <xf numFmtId="164" fontId="7" fillId="0" borderId="43" xfId="0" applyNumberFormat="1" applyFont="1" applyBorder="1" applyProtection="1">
      <protection locked="0"/>
    </xf>
    <xf numFmtId="164" fontId="7" fillId="0" borderId="29" xfId="0" applyNumberFormat="1" applyFont="1" applyBorder="1" applyProtection="1">
      <protection locked="0"/>
    </xf>
    <xf numFmtId="164" fontId="7" fillId="0" borderId="30" xfId="0" applyNumberFormat="1" applyFont="1" applyBorder="1" applyProtection="1">
      <protection locked="0"/>
    </xf>
    <xf numFmtId="164" fontId="7" fillId="0" borderId="31" xfId="0" applyNumberFormat="1" applyFont="1" applyBorder="1" applyProtection="1">
      <protection locked="0"/>
    </xf>
    <xf numFmtId="0" fontId="7" fillId="0" borderId="30" xfId="0" applyFont="1" applyBorder="1" applyAlignment="1" applyProtection="1">
      <alignment wrapText="1"/>
      <protection locked="0"/>
    </xf>
    <xf numFmtId="164" fontId="16" fillId="4" borderId="27" xfId="5" applyNumberFormat="1" applyFont="1" applyFill="1" applyBorder="1" applyAlignment="1" applyProtection="1">
      <alignment horizontal="center"/>
      <protection locked="0"/>
    </xf>
    <xf numFmtId="164" fontId="16" fillId="4" borderId="30" xfId="5" applyNumberFormat="1" applyFont="1" applyFill="1" applyBorder="1" applyAlignment="1" applyProtection="1">
      <alignment horizontal="center"/>
      <protection locked="0"/>
    </xf>
    <xf numFmtId="164" fontId="16" fillId="4" borderId="28" xfId="5" applyNumberFormat="1" applyFont="1" applyFill="1" applyBorder="1" applyAlignment="1" applyProtection="1">
      <alignment horizontal="center"/>
      <protection locked="0"/>
    </xf>
    <xf numFmtId="164" fontId="16" fillId="4" borderId="29" xfId="5" applyNumberFormat="1" applyFont="1" applyFill="1" applyBorder="1" applyAlignment="1" applyProtection="1">
      <alignment horizontal="center"/>
      <protection locked="0"/>
    </xf>
    <xf numFmtId="164" fontId="16" fillId="4" borderId="31" xfId="5" applyNumberFormat="1" applyFont="1" applyFill="1" applyBorder="1" applyAlignment="1" applyProtection="1">
      <alignment horizontal="center"/>
      <protection locked="0"/>
    </xf>
    <xf numFmtId="164" fontId="7" fillId="2" borderId="30" xfId="0" applyNumberFormat="1" applyFont="1" applyFill="1" applyBorder="1" applyProtection="1">
      <protection locked="0"/>
    </xf>
    <xf numFmtId="164" fontId="7" fillId="2" borderId="28" xfId="0" applyNumberFormat="1" applyFont="1" applyFill="1" applyBorder="1" applyProtection="1">
      <protection locked="0"/>
    </xf>
    <xf numFmtId="164" fontId="7" fillId="2" borderId="29" xfId="0" applyNumberFormat="1" applyFont="1" applyFill="1" applyBorder="1" applyProtection="1">
      <protection locked="0"/>
    </xf>
    <xf numFmtId="164" fontId="7" fillId="2" borderId="31" xfId="0" applyNumberFormat="1" applyFont="1" applyFill="1" applyBorder="1" applyProtection="1">
      <protection locked="0"/>
    </xf>
    <xf numFmtId="164" fontId="4" fillId="0" borderId="43" xfId="3" applyNumberFormat="1" applyBorder="1"/>
    <xf numFmtId="0" fontId="13" fillId="0" borderId="30" xfId="0" applyFont="1" applyBorder="1" applyAlignment="1" applyProtection="1">
      <alignment horizontal="center" vertical="center" wrapText="1"/>
      <protection locked="0"/>
    </xf>
    <xf numFmtId="0" fontId="17" fillId="0" borderId="30" xfId="4" applyFont="1" applyBorder="1" applyProtection="1">
      <alignment horizontal="center" vertical="center" wrapText="1"/>
      <protection locked="0"/>
    </xf>
    <xf numFmtId="164" fontId="17" fillId="0" borderId="27" xfId="4" applyNumberFormat="1" applyFont="1" applyBorder="1" applyProtection="1">
      <alignment horizontal="center" vertical="center" wrapText="1"/>
      <protection locked="0"/>
    </xf>
    <xf numFmtId="164" fontId="17" fillId="0" borderId="30" xfId="4" applyNumberFormat="1" applyFont="1" applyBorder="1" applyProtection="1">
      <alignment horizontal="center" vertical="center" wrapText="1"/>
      <protection locked="0"/>
    </xf>
    <xf numFmtId="164" fontId="17" fillId="0" borderId="28" xfId="4" applyNumberFormat="1" applyFont="1" applyBorder="1" applyProtection="1">
      <alignment horizontal="center" vertical="center" wrapText="1"/>
      <protection locked="0"/>
    </xf>
    <xf numFmtId="164" fontId="17" fillId="0" borderId="29" xfId="4" applyNumberFormat="1" applyFont="1" applyBorder="1" applyProtection="1">
      <alignment horizontal="center" vertical="center" wrapText="1"/>
      <protection locked="0"/>
    </xf>
    <xf numFmtId="164" fontId="17" fillId="0" borderId="31" xfId="4" applyNumberFormat="1" applyFont="1" applyBorder="1" applyProtection="1">
      <alignment horizontal="center" vertical="center" wrapText="1"/>
      <protection locked="0"/>
    </xf>
    <xf numFmtId="0" fontId="7" fillId="0" borderId="30" xfId="0" applyFont="1" applyBorder="1" applyAlignment="1" applyProtection="1">
      <alignment horizontal="center" wrapText="1"/>
      <protection locked="0"/>
    </xf>
    <xf numFmtId="164" fontId="7" fillId="2" borderId="27" xfId="0" applyNumberFormat="1" applyFont="1" applyFill="1" applyBorder="1"/>
    <xf numFmtId="164" fontId="7" fillId="2" borderId="30" xfId="0" applyNumberFormat="1" applyFont="1" applyFill="1" applyBorder="1"/>
    <xf numFmtId="164" fontId="7" fillId="2" borderId="28" xfId="0" applyNumberFormat="1" applyFont="1" applyFill="1" applyBorder="1"/>
    <xf numFmtId="164" fontId="7" fillId="2" borderId="29" xfId="0" applyNumberFormat="1" applyFont="1" applyFill="1" applyBorder="1"/>
    <xf numFmtId="164" fontId="7" fillId="2" borderId="31" xfId="0" applyNumberFormat="1" applyFont="1" applyFill="1" applyBorder="1"/>
    <xf numFmtId="164" fontId="15" fillId="4" borderId="27" xfId="5" applyNumberFormat="1" applyFill="1" applyBorder="1" applyAlignment="1" applyProtection="1">
      <alignment horizontal="center"/>
      <protection locked="0"/>
    </xf>
    <xf numFmtId="164" fontId="15" fillId="4" borderId="30" xfId="5" applyNumberFormat="1" applyFill="1" applyBorder="1" applyAlignment="1" applyProtection="1">
      <alignment horizontal="center"/>
      <protection locked="0"/>
    </xf>
    <xf numFmtId="164" fontId="15" fillId="4" borderId="28" xfId="5" applyNumberFormat="1" applyFill="1" applyBorder="1" applyAlignment="1" applyProtection="1">
      <alignment horizontal="center"/>
      <protection locked="0"/>
    </xf>
    <xf numFmtId="164" fontId="15" fillId="4" borderId="29" xfId="5" applyNumberFormat="1" applyFill="1" applyBorder="1" applyAlignment="1" applyProtection="1">
      <alignment horizontal="center"/>
      <protection locked="0"/>
    </xf>
    <xf numFmtId="164" fontId="15" fillId="4" borderId="31" xfId="5" applyNumberFormat="1" applyFill="1" applyBorder="1" applyAlignment="1" applyProtection="1">
      <alignment horizontal="center"/>
      <protection locked="0"/>
    </xf>
    <xf numFmtId="0" fontId="7" fillId="0" borderId="30" xfId="5" applyFont="1" applyFill="1" applyBorder="1" applyAlignment="1" applyProtection="1">
      <alignment horizontal="center" wrapText="1"/>
      <protection locked="0"/>
    </xf>
    <xf numFmtId="0" fontId="7" fillId="0" borderId="30" xfId="5" applyFont="1" applyFill="1" applyBorder="1" applyAlignment="1" applyProtection="1">
      <alignment horizontal="left" wrapText="1"/>
      <protection locked="0"/>
    </xf>
    <xf numFmtId="164" fontId="7" fillId="2" borderId="15" xfId="0" applyNumberFormat="1" applyFont="1" applyFill="1" applyBorder="1"/>
    <xf numFmtId="164" fontId="7" fillId="2" borderId="12" xfId="0" applyNumberFormat="1" applyFont="1" applyFill="1" applyBorder="1"/>
    <xf numFmtId="164" fontId="7" fillId="2" borderId="13" xfId="0" applyNumberFormat="1" applyFont="1" applyFill="1" applyBorder="1"/>
    <xf numFmtId="0" fontId="7" fillId="0" borderId="0" xfId="5" applyFont="1" applyFill="1" applyBorder="1" applyAlignment="1" applyProtection="1">
      <alignment horizontal="center" wrapText="1"/>
      <protection locked="0"/>
    </xf>
    <xf numFmtId="0" fontId="7" fillId="0" borderId="0" xfId="5" applyFont="1" applyFill="1" applyBorder="1" applyAlignment="1" applyProtection="1">
      <alignment horizontal="left" wrapText="1"/>
      <protection locked="0"/>
    </xf>
    <xf numFmtId="0" fontId="18" fillId="0" borderId="0" xfId="0" applyFont="1" applyAlignment="1">
      <alignment horizontal="left" vertical="top"/>
    </xf>
    <xf numFmtId="0" fontId="4" fillId="0" borderId="0" xfId="7"/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0" fontId="18" fillId="0" borderId="0" xfId="0" applyFont="1" applyAlignment="1">
      <alignment horizontal="center" vertical="top"/>
    </xf>
    <xf numFmtId="0" fontId="4" fillId="0" borderId="0" xfId="7" applyAlignment="1">
      <alignment horizontal="center" vertical="center" wrapText="1"/>
    </xf>
    <xf numFmtId="0" fontId="4" fillId="0" borderId="0" xfId="7" applyAlignment="1">
      <alignment horizontal="center" vertical="center"/>
    </xf>
    <xf numFmtId="0" fontId="4" fillId="0" borderId="0" xfId="3" applyAlignment="1">
      <alignment horizontal="right" textRotation="180"/>
    </xf>
    <xf numFmtId="0" fontId="13" fillId="0" borderId="15" xfId="4" applyFont="1" applyBorder="1" applyProtection="1">
      <alignment horizontal="center" vertical="center" wrapText="1"/>
      <protection locked="0"/>
    </xf>
    <xf numFmtId="0" fontId="13" fillId="0" borderId="12" xfId="4" applyFont="1" applyBorder="1" applyProtection="1">
      <alignment horizontal="center" vertical="center" wrapText="1"/>
      <protection locked="0"/>
    </xf>
    <xf numFmtId="0" fontId="13" fillId="0" borderId="13" xfId="4" applyFont="1" applyBorder="1" applyProtection="1">
      <alignment horizontal="center" vertical="center" wrapText="1"/>
      <protection locked="0"/>
    </xf>
    <xf numFmtId="4" fontId="4" fillId="0" borderId="45" xfId="3" applyNumberFormat="1" applyBorder="1"/>
    <xf numFmtId="4" fontId="4" fillId="0" borderId="21" xfId="3" applyNumberFormat="1" applyBorder="1"/>
    <xf numFmtId="4" fontId="4" fillId="0" borderId="46" xfId="3" applyNumberFormat="1" applyBorder="1"/>
    <xf numFmtId="4" fontId="4" fillId="0" borderId="47" xfId="3" applyNumberFormat="1" applyBorder="1"/>
    <xf numFmtId="4" fontId="4" fillId="0" borderId="48" xfId="3" applyNumberFormat="1" applyBorder="1"/>
    <xf numFmtId="4" fontId="4" fillId="0" borderId="49" xfId="3" applyNumberFormat="1" applyBorder="1"/>
    <xf numFmtId="170" fontId="4" fillId="0" borderId="20" xfId="3" applyNumberFormat="1" applyBorder="1" applyAlignment="1">
      <alignment horizontal="center"/>
    </xf>
    <xf numFmtId="170" fontId="4" fillId="0" borderId="21" xfId="3" applyNumberFormat="1" applyBorder="1" applyAlignment="1">
      <alignment horizontal="center"/>
    </xf>
    <xf numFmtId="170" fontId="4" fillId="0" borderId="22" xfId="3" applyNumberFormat="1" applyBorder="1" applyAlignment="1">
      <alignment horizontal="center"/>
    </xf>
    <xf numFmtId="4" fontId="9" fillId="0" borderId="3" xfId="3" applyNumberFormat="1" applyFont="1" applyBorder="1"/>
    <xf numFmtId="4" fontId="7" fillId="0" borderId="4" xfId="3" applyNumberFormat="1" applyFont="1" applyBorder="1" applyAlignment="1">
      <alignment horizontal="center" vertical="center"/>
    </xf>
    <xf numFmtId="4" fontId="7" fillId="0" borderId="4" xfId="3" applyNumberFormat="1" applyFont="1" applyBorder="1"/>
    <xf numFmtId="4" fontId="4" fillId="0" borderId="5" xfId="3" applyNumberFormat="1" applyBorder="1"/>
    <xf numFmtId="4" fontId="4" fillId="0" borderId="23" xfId="3" applyNumberFormat="1" applyBorder="1"/>
    <xf numFmtId="4" fontId="4" fillId="0" borderId="7" xfId="3" applyNumberFormat="1" applyBorder="1"/>
    <xf numFmtId="4" fontId="4" fillId="0" borderId="4" xfId="3" applyNumberFormat="1" applyBorder="1"/>
    <xf numFmtId="170" fontId="4" fillId="0" borderId="7" xfId="3" applyNumberFormat="1" applyBorder="1" applyAlignment="1">
      <alignment horizontal="center"/>
    </xf>
    <xf numFmtId="170" fontId="4" fillId="0" borderId="4" xfId="3" applyNumberFormat="1" applyBorder="1" applyAlignment="1">
      <alignment horizontal="center"/>
    </xf>
    <xf numFmtId="170" fontId="4" fillId="0" borderId="5" xfId="3" applyNumberFormat="1" applyBorder="1" applyAlignment="1">
      <alignment horizontal="center"/>
    </xf>
    <xf numFmtId="4" fontId="9" fillId="0" borderId="29" xfId="3" applyNumberFormat="1" applyFont="1" applyBorder="1"/>
    <xf numFmtId="4" fontId="7" fillId="0" borderId="30" xfId="3" applyNumberFormat="1" applyFont="1" applyBorder="1" applyAlignment="1">
      <alignment horizontal="center" vertical="center"/>
    </xf>
    <xf numFmtId="4" fontId="7" fillId="0" borderId="30" xfId="3" applyNumberFormat="1" applyFont="1" applyBorder="1"/>
    <xf numFmtId="4" fontId="4" fillId="2" borderId="28" xfId="3" applyNumberFormat="1" applyFill="1" applyBorder="1" applyProtection="1">
      <protection locked="0"/>
    </xf>
    <xf numFmtId="4" fontId="4" fillId="2" borderId="31" xfId="3" applyNumberFormat="1" applyFill="1" applyBorder="1" applyProtection="1">
      <protection locked="0"/>
    </xf>
    <xf numFmtId="4" fontId="4" fillId="2" borderId="27" xfId="3" applyNumberFormat="1" applyFill="1" applyBorder="1" applyProtection="1">
      <protection locked="0"/>
    </xf>
    <xf numFmtId="4" fontId="4" fillId="0" borderId="30" xfId="3" applyNumberFormat="1" applyBorder="1"/>
    <xf numFmtId="4" fontId="4" fillId="0" borderId="28" xfId="3" applyNumberFormat="1" applyBorder="1"/>
    <xf numFmtId="170" fontId="4" fillId="0" borderId="27" xfId="3" applyNumberFormat="1" applyBorder="1" applyAlignment="1">
      <alignment horizontal="center"/>
    </xf>
    <xf numFmtId="170" fontId="4" fillId="0" borderId="30" xfId="3" applyNumberFormat="1" applyBorder="1" applyAlignment="1">
      <alignment horizontal="center"/>
    </xf>
    <xf numFmtId="170" fontId="4" fillId="0" borderId="28" xfId="3" applyNumberFormat="1" applyBorder="1" applyAlignment="1">
      <alignment horizontal="center"/>
    </xf>
    <xf numFmtId="4" fontId="9" fillId="0" borderId="11" xfId="3" applyNumberFormat="1" applyFont="1" applyBorder="1"/>
    <xf numFmtId="4" fontId="7" fillId="0" borderId="12" xfId="3" applyNumberFormat="1" applyFont="1" applyBorder="1" applyAlignment="1">
      <alignment horizontal="center" vertical="center"/>
    </xf>
    <xf numFmtId="4" fontId="4" fillId="0" borderId="13" xfId="3" applyNumberFormat="1" applyBorder="1"/>
    <xf numFmtId="4" fontId="4" fillId="0" borderId="14" xfId="3" applyNumberFormat="1" applyBorder="1"/>
    <xf numFmtId="4" fontId="4" fillId="0" borderId="15" xfId="3" applyNumberFormat="1" applyBorder="1"/>
    <xf numFmtId="4" fontId="4" fillId="0" borderId="12" xfId="3" applyNumberFormat="1" applyBorder="1"/>
    <xf numFmtId="170" fontId="4" fillId="0" borderId="15" xfId="3" applyNumberFormat="1" applyBorder="1" applyAlignment="1">
      <alignment horizontal="center"/>
    </xf>
    <xf numFmtId="170" fontId="4" fillId="0" borderId="12" xfId="3" applyNumberFormat="1" applyBorder="1" applyAlignment="1">
      <alignment horizontal="center"/>
    </xf>
    <xf numFmtId="170" fontId="4" fillId="0" borderId="13" xfId="3" applyNumberFormat="1" applyBorder="1" applyAlignment="1">
      <alignment horizontal="center"/>
    </xf>
    <xf numFmtId="4" fontId="4" fillId="2" borderId="5" xfId="3" applyNumberFormat="1" applyFill="1" applyBorder="1" applyProtection="1">
      <protection locked="0"/>
    </xf>
    <xf numFmtId="4" fontId="4" fillId="2" borderId="23" xfId="3" applyNumberFormat="1" applyFill="1" applyBorder="1" applyProtection="1">
      <protection locked="0"/>
    </xf>
    <xf numFmtId="4" fontId="4" fillId="2" borderId="44" xfId="3" applyNumberFormat="1" applyFill="1" applyBorder="1" applyProtection="1">
      <protection locked="0"/>
    </xf>
    <xf numFmtId="4" fontId="4" fillId="2" borderId="6" xfId="3" applyNumberFormat="1" applyFill="1" applyBorder="1" applyProtection="1">
      <protection locked="0"/>
    </xf>
    <xf numFmtId="4" fontId="9" fillId="0" borderId="27" xfId="3" applyNumberFormat="1" applyFont="1" applyBorder="1"/>
    <xf numFmtId="4" fontId="4" fillId="0" borderId="31" xfId="3" applyNumberFormat="1" applyBorder="1"/>
    <xf numFmtId="4" fontId="4" fillId="0" borderId="50" xfId="3" applyNumberFormat="1" applyBorder="1"/>
    <xf numFmtId="4" fontId="4" fillId="0" borderId="51" xfId="3" applyNumberFormat="1" applyBorder="1"/>
    <xf numFmtId="165" fontId="4" fillId="2" borderId="50" xfId="3" applyNumberFormat="1" applyFill="1" applyBorder="1" applyProtection="1">
      <protection locked="0"/>
    </xf>
    <xf numFmtId="165" fontId="4" fillId="2" borderId="29" xfId="3" applyNumberFormat="1" applyFill="1" applyBorder="1" applyProtection="1">
      <protection locked="0"/>
    </xf>
    <xf numFmtId="165" fontId="4" fillId="2" borderId="31" xfId="3" applyNumberFormat="1" applyFill="1" applyBorder="1" applyProtection="1">
      <protection locked="0"/>
    </xf>
    <xf numFmtId="4" fontId="4" fillId="2" borderId="25" xfId="3" applyNumberFormat="1" applyFill="1" applyBorder="1" applyProtection="1">
      <protection locked="0"/>
    </xf>
    <xf numFmtId="165" fontId="4" fillId="2" borderId="25" xfId="3" applyNumberFormat="1" applyFill="1" applyBorder="1" applyProtection="1">
      <protection locked="0"/>
    </xf>
    <xf numFmtId="4" fontId="9" fillId="0" borderId="37" xfId="3" applyNumberFormat="1" applyFont="1" applyBorder="1"/>
    <xf numFmtId="165" fontId="4" fillId="2" borderId="26" xfId="3" applyNumberFormat="1" applyFill="1" applyBorder="1" applyProtection="1">
      <protection locked="0"/>
    </xf>
    <xf numFmtId="165" fontId="4" fillId="2" borderId="37" xfId="3" applyNumberFormat="1" applyFill="1" applyBorder="1" applyProtection="1">
      <protection locked="0"/>
    </xf>
    <xf numFmtId="165" fontId="4" fillId="2" borderId="24" xfId="3" applyNumberFormat="1" applyFill="1" applyBorder="1" applyProtection="1">
      <protection locked="0"/>
    </xf>
    <xf numFmtId="170" fontId="4" fillId="0" borderId="37" xfId="3" applyNumberFormat="1" applyBorder="1" applyAlignment="1">
      <alignment horizontal="center"/>
    </xf>
    <xf numFmtId="170" fontId="4" fillId="0" borderId="25" xfId="3" applyNumberFormat="1" applyBorder="1" applyAlignment="1">
      <alignment horizontal="center"/>
    </xf>
    <xf numFmtId="170" fontId="4" fillId="0" borderId="38" xfId="3" applyNumberFormat="1" applyBorder="1" applyAlignment="1">
      <alignment horizontal="center"/>
    </xf>
    <xf numFmtId="10" fontId="9" fillId="0" borderId="11" xfId="1" applyNumberFormat="1" applyFont="1" applyBorder="1" applyAlignment="1"/>
    <xf numFmtId="10" fontId="9" fillId="0" borderId="15" xfId="1" applyNumberFormat="1" applyFont="1" applyBorder="1" applyAlignment="1"/>
    <xf numFmtId="10" fontId="9" fillId="0" borderId="16" xfId="1" applyNumberFormat="1" applyFont="1" applyBorder="1" applyAlignment="1"/>
    <xf numFmtId="10" fontId="9" fillId="0" borderId="12" xfId="1" applyNumberFormat="1" applyFont="1" applyBorder="1" applyAlignment="1"/>
    <xf numFmtId="10" fontId="9" fillId="0" borderId="15" xfId="1" applyNumberFormat="1" applyFont="1" applyBorder="1" applyAlignment="1">
      <alignment horizontal="center"/>
    </xf>
    <xf numFmtId="10" fontId="9" fillId="0" borderId="11" xfId="1" applyNumberFormat="1" applyFont="1" applyBorder="1" applyAlignment="1">
      <alignment horizontal="center"/>
    </xf>
    <xf numFmtId="10" fontId="9" fillId="0" borderId="39" xfId="1" applyNumberFormat="1" applyFont="1" applyBorder="1" applyAlignment="1">
      <alignment horizontal="center"/>
    </xf>
    <xf numFmtId="4" fontId="4" fillId="0" borderId="52" xfId="3" applyNumberFormat="1" applyBorder="1"/>
    <xf numFmtId="4" fontId="4" fillId="0" borderId="25" xfId="3" applyNumberFormat="1" applyBorder="1"/>
    <xf numFmtId="4" fontId="4" fillId="0" borderId="26" xfId="3" applyNumberFormat="1" applyBorder="1"/>
    <xf numFmtId="165" fontId="4" fillId="2" borderId="51" xfId="3" applyNumberFormat="1" applyFill="1" applyBorder="1" applyProtection="1">
      <protection locked="0"/>
    </xf>
    <xf numFmtId="170" fontId="4" fillId="5" borderId="27" xfId="3" applyNumberFormat="1" applyFill="1" applyBorder="1" applyAlignment="1">
      <alignment horizontal="center"/>
    </xf>
    <xf numFmtId="170" fontId="4" fillId="5" borderId="30" xfId="3" applyNumberFormat="1" applyFill="1" applyBorder="1" applyAlignment="1">
      <alignment horizontal="center"/>
    </xf>
    <xf numFmtId="170" fontId="4" fillId="5" borderId="28" xfId="3" applyNumberFormat="1" applyFill="1" applyBorder="1" applyAlignment="1">
      <alignment horizontal="center"/>
    </xf>
    <xf numFmtId="4" fontId="4" fillId="2" borderId="29" xfId="3" applyNumberFormat="1" applyFill="1" applyBorder="1" applyProtection="1">
      <protection locked="0"/>
    </xf>
    <xf numFmtId="4" fontId="4" fillId="5" borderId="31" xfId="3" applyNumberFormat="1" applyFill="1" applyBorder="1" applyProtection="1">
      <protection locked="0"/>
    </xf>
    <xf numFmtId="4" fontId="4" fillId="2" borderId="33" xfId="3" applyNumberFormat="1" applyFill="1" applyBorder="1" applyProtection="1">
      <protection locked="0"/>
    </xf>
    <xf numFmtId="4" fontId="4" fillId="2" borderId="40" xfId="3" applyNumberFormat="1" applyFill="1" applyBorder="1" applyProtection="1">
      <protection locked="0"/>
    </xf>
    <xf numFmtId="4" fontId="4" fillId="2" borderId="51" xfId="3" applyNumberFormat="1" applyFill="1" applyBorder="1" applyProtection="1">
      <protection locked="0"/>
    </xf>
    <xf numFmtId="4" fontId="4" fillId="2" borderId="34" xfId="3" applyNumberFormat="1" applyFill="1" applyBorder="1" applyProtection="1">
      <protection locked="0"/>
    </xf>
    <xf numFmtId="0" fontId="7" fillId="0" borderId="13" xfId="3" applyFont="1" applyBorder="1" applyAlignment="1" applyProtection="1">
      <alignment wrapText="1"/>
      <protection locked="0"/>
    </xf>
    <xf numFmtId="4" fontId="9" fillId="0" borderId="15" xfId="3" applyNumberFormat="1" applyFont="1" applyBorder="1"/>
    <xf numFmtId="4" fontId="4" fillId="0" borderId="12" xfId="3" applyNumberFormat="1" applyBorder="1" applyProtection="1">
      <protection locked="0"/>
    </xf>
    <xf numFmtId="4" fontId="4" fillId="0" borderId="16" xfId="3" applyNumberFormat="1" applyBorder="1" applyProtection="1">
      <protection locked="0"/>
    </xf>
    <xf numFmtId="4" fontId="4" fillId="0" borderId="14" xfId="3" applyNumberFormat="1" applyBorder="1" applyProtection="1">
      <protection locked="0"/>
    </xf>
    <xf numFmtId="170" fontId="4" fillId="0" borderId="0" xfId="3" applyNumberFormat="1" applyAlignment="1">
      <alignment horizontal="center"/>
    </xf>
    <xf numFmtId="0" fontId="3" fillId="0" borderId="23" xfId="2" applyFont="1" applyBorder="1" applyAlignment="1">
      <alignment horizontal="center" vertical="top" wrapText="1"/>
    </xf>
    <xf numFmtId="4" fontId="4" fillId="0" borderId="4" xfId="3" applyNumberFormat="1" applyBorder="1" applyAlignment="1">
      <alignment horizontal="center" vertical="top" wrapText="1"/>
    </xf>
    <xf numFmtId="4" fontId="4" fillId="0" borderId="7" xfId="3" applyNumberFormat="1" applyBorder="1" applyAlignment="1">
      <alignment horizontal="center" vertical="top" wrapText="1"/>
    </xf>
    <xf numFmtId="4" fontId="4" fillId="0" borderId="6" xfId="3" applyNumberFormat="1" applyBorder="1" applyAlignment="1">
      <alignment horizontal="center" vertical="top" wrapText="1"/>
    </xf>
    <xf numFmtId="4" fontId="4" fillId="0" borderId="23" xfId="3" applyNumberFormat="1" applyBorder="1" applyAlignment="1">
      <alignment horizontal="center" vertical="top" wrapText="1"/>
    </xf>
    <xf numFmtId="170" fontId="4" fillId="0" borderId="7" xfId="3" applyNumberFormat="1" applyBorder="1" applyAlignment="1">
      <alignment horizontal="center" vertical="top" wrapText="1"/>
    </xf>
    <xf numFmtId="170" fontId="4" fillId="0" borderId="4" xfId="3" applyNumberFormat="1" applyBorder="1" applyAlignment="1">
      <alignment horizontal="center" vertical="top" wrapText="1"/>
    </xf>
    <xf numFmtId="170" fontId="4" fillId="0" borderId="5" xfId="3" applyNumberFormat="1" applyBorder="1" applyAlignment="1">
      <alignment horizontal="center" vertical="top" wrapText="1"/>
    </xf>
    <xf numFmtId="4" fontId="4" fillId="0" borderId="27" xfId="3" applyNumberFormat="1" applyBorder="1"/>
    <xf numFmtId="4" fontId="4" fillId="0" borderId="16" xfId="3" applyNumberFormat="1" applyBorder="1"/>
    <xf numFmtId="170" fontId="13" fillId="0" borderId="30" xfId="4" applyNumberFormat="1" applyFont="1" applyBorder="1" applyProtection="1">
      <alignment horizontal="center" vertical="center" wrapText="1"/>
      <protection locked="0"/>
    </xf>
    <xf numFmtId="0" fontId="13" fillId="4" borderId="0" xfId="4" applyFont="1" applyFill="1" applyBorder="1" applyProtection="1">
      <alignment horizontal="center" vertical="center" wrapText="1"/>
      <protection locked="0"/>
    </xf>
    <xf numFmtId="166" fontId="7" fillId="2" borderId="30" xfId="0" applyNumberFormat="1" applyFont="1" applyFill="1" applyBorder="1" applyProtection="1">
      <protection locked="0"/>
    </xf>
    <xf numFmtId="166" fontId="7" fillId="3" borderId="30" xfId="0" applyNumberFormat="1" applyFont="1" applyFill="1" applyBorder="1" applyProtection="1">
      <protection locked="0"/>
    </xf>
    <xf numFmtId="170" fontId="4" fillId="6" borderId="30" xfId="3" applyNumberFormat="1" applyFill="1" applyBorder="1" applyAlignment="1">
      <alignment horizontal="center"/>
    </xf>
    <xf numFmtId="166" fontId="7" fillId="4" borderId="0" xfId="0" applyNumberFormat="1" applyFont="1" applyFill="1" applyProtection="1">
      <protection locked="0"/>
    </xf>
    <xf numFmtId="0" fontId="7" fillId="4" borderId="30" xfId="0" applyFont="1" applyFill="1" applyBorder="1" applyProtection="1">
      <protection locked="0"/>
    </xf>
    <xf numFmtId="166" fontId="7" fillId="2" borderId="30" xfId="5" applyNumberFormat="1" applyFont="1" applyFill="1" applyBorder="1" applyAlignment="1" applyProtection="1">
      <alignment horizontal="right"/>
      <protection locked="0"/>
    </xf>
    <xf numFmtId="166" fontId="7" fillId="4" borderId="0" xfId="5" applyNumberFormat="1" applyFont="1" applyFill="1" applyBorder="1" applyAlignment="1" applyProtection="1">
      <alignment horizontal="right"/>
      <protection locked="0"/>
    </xf>
    <xf numFmtId="0" fontId="7" fillId="0" borderId="0" xfId="5" applyFont="1" applyFill="1" applyBorder="1" applyAlignment="1" applyProtection="1">
      <alignment horizontal="center"/>
      <protection locked="0"/>
    </xf>
    <xf numFmtId="0" fontId="7" fillId="0" borderId="0" xfId="5" applyFont="1" applyFill="1" applyBorder="1" applyAlignment="1" applyProtection="1">
      <alignment horizontal="left"/>
      <protection locked="0"/>
    </xf>
    <xf numFmtId="0" fontId="7" fillId="4" borderId="0" xfId="0" applyFont="1" applyFill="1" applyProtection="1">
      <protection locked="0"/>
    </xf>
    <xf numFmtId="166" fontId="7" fillId="4" borderId="30" xfId="0" applyNumberFormat="1" applyFont="1" applyFill="1" applyBorder="1" applyProtection="1">
      <protection locked="0"/>
    </xf>
    <xf numFmtId="166" fontId="7" fillId="2" borderId="0" xfId="0" applyNumberFormat="1" applyFont="1" applyFill="1" applyProtection="1">
      <protection locked="0"/>
    </xf>
    <xf numFmtId="166" fontId="7" fillId="2" borderId="30" xfId="0" applyNumberFormat="1" applyFont="1" applyFill="1" applyBorder="1"/>
    <xf numFmtId="166" fontId="7" fillId="4" borderId="0" xfId="0" applyNumberFormat="1" applyFont="1" applyFill="1"/>
    <xf numFmtId="166" fontId="15" fillId="4" borderId="30" xfId="5" applyNumberFormat="1" applyFill="1" applyBorder="1" applyAlignment="1" applyProtection="1">
      <alignment horizontal="center"/>
      <protection locked="0"/>
    </xf>
    <xf numFmtId="166" fontId="15" fillId="4" borderId="0" xfId="5" applyNumberFormat="1" applyFill="1" applyBorder="1" applyAlignment="1" applyProtection="1">
      <alignment horizontal="center"/>
      <protection locked="0"/>
    </xf>
    <xf numFmtId="0" fontId="4" fillId="4" borderId="0" xfId="3" applyFill="1"/>
    <xf numFmtId="0" fontId="7" fillId="0" borderId="20" xfId="6" applyFont="1" applyBorder="1" applyAlignment="1">
      <alignment horizontal="left" vertical="top" wrapText="1"/>
    </xf>
    <xf numFmtId="0" fontId="16" fillId="4" borderId="30" xfId="5" applyFont="1" applyFill="1" applyBorder="1" applyAlignment="1" applyProtection="1">
      <alignment horizontal="center"/>
      <protection locked="0"/>
    </xf>
    <xf numFmtId="0" fontId="15" fillId="4" borderId="30" xfId="5" applyFill="1" applyBorder="1" applyAlignment="1" applyProtection="1">
      <alignment horizontal="center" wrapText="1"/>
      <protection locked="0"/>
    </xf>
    <xf numFmtId="0" fontId="7" fillId="2" borderId="7" xfId="3" applyFont="1" applyFill="1" applyBorder="1" applyAlignment="1" applyProtection="1">
      <alignment horizontal="center" vertical="center" wrapText="1"/>
      <protection locked="0"/>
    </xf>
    <xf numFmtId="0" fontId="7" fillId="2" borderId="6" xfId="3" applyFont="1" applyFill="1" applyBorder="1" applyAlignment="1" applyProtection="1">
      <alignment horizontal="center" vertical="center" wrapText="1"/>
      <protection locked="0"/>
    </xf>
    <xf numFmtId="0" fontId="7" fillId="2" borderId="8" xfId="3" applyFont="1" applyFill="1" applyBorder="1" applyAlignment="1" applyProtection="1">
      <alignment horizontal="center" vertical="center" wrapText="1"/>
      <protection locked="0"/>
    </xf>
    <xf numFmtId="0" fontId="3" fillId="0" borderId="1" xfId="3" applyFont="1" applyBorder="1" applyAlignment="1">
      <alignment horizontal="center" vertical="top"/>
    </xf>
    <xf numFmtId="0" fontId="3" fillId="0" borderId="9" xfId="3" applyFont="1" applyBorder="1" applyAlignment="1">
      <alignment horizontal="center" vertical="top"/>
    </xf>
    <xf numFmtId="0" fontId="3" fillId="0" borderId="2" xfId="3" applyFont="1" applyBorder="1" applyAlignment="1">
      <alignment horizontal="center" vertical="center" wrapText="1"/>
    </xf>
    <xf numFmtId="0" fontId="3" fillId="0" borderId="10" xfId="3" applyFont="1" applyBorder="1" applyAlignment="1">
      <alignment horizontal="center" vertical="center" wrapText="1"/>
    </xf>
    <xf numFmtId="0" fontId="7" fillId="2" borderId="44" xfId="3" applyFont="1" applyFill="1" applyBorder="1" applyAlignment="1" applyProtection="1">
      <alignment horizontal="center" vertical="center" wrapText="1"/>
      <protection locked="0"/>
    </xf>
    <xf numFmtId="0" fontId="7" fillId="2" borderId="4" xfId="3" applyFont="1" applyFill="1" applyBorder="1" applyAlignment="1" applyProtection="1">
      <alignment horizontal="center" vertical="center" wrapText="1"/>
      <protection locked="0"/>
    </xf>
    <xf numFmtId="0" fontId="7" fillId="2" borderId="5" xfId="3" applyFont="1" applyFill="1" applyBorder="1" applyAlignment="1" applyProtection="1">
      <alignment horizontal="center" vertical="center" wrapText="1"/>
      <protection locked="0"/>
    </xf>
  </cellXfs>
  <cellStyles count="8">
    <cellStyle name="Гиперссылка" xfId="5" builtinId="8"/>
    <cellStyle name="ЗаголовокСтолбца" xfId="4" xr:uid="{00000000-0005-0000-0000-000001000000}"/>
    <cellStyle name="Обычный" xfId="0" builtinId="0"/>
    <cellStyle name="Обычный 2 10" xfId="6" xr:uid="{00000000-0005-0000-0000-000003000000}"/>
    <cellStyle name="Обычный_methodics230802-pril1-3" xfId="3" xr:uid="{00000000-0005-0000-0000-000004000000}"/>
    <cellStyle name="Обычный_Книга1" xfId="2" xr:uid="{00000000-0005-0000-0000-000005000000}"/>
    <cellStyle name="Обычный_Приложения 1-2" xfId="7" xr:uid="{00000000-0005-0000-0000-000006000000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6;&#1054;&#1069;&#1050;\&#1056;&#1072;&#1089;&#1095;%20&#1084;&#1086;&#1076;%202024%20&#1088;&#1072;&#1079;&#1088;&#1072;&#1073;&#1086;&#1090;&#1082;&#107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6;&#1072;&#1073;&#1086;&#1095;&#1080;&#1081;%20&#1089;&#1090;&#1086;&#1083;%20D\&#1056;&#1054;&#1069;&#1050;\&#1057;&#1086;&#1075;&#1083;%20&#1086;&#1073;&#1098;&#1105;&#1084;%20&#1085;&#1072;%20&#1093;&#1093;&#1093;&#1093;&#1093;%202024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6;&#1054;&#1069;&#1050;\&#1057;&#1086;&#1075;&#1083;%20&#1086;&#1073;&#1098;&#1105;&#1084;%20&#1085;&#1072;%20&#1093;&#1093;&#1093;&#1093;&#1093;%202023&#1075;&#1086;&#107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кета ТСО"/>
      <sheetName val="трансфор-ры"/>
      <sheetName val="ВЛ КЛ"/>
      <sheetName val="справка о соответствии ТСО"/>
      <sheetName val="Содержание"/>
      <sheetName val="Перечень необх.документов"/>
      <sheetName val="Заявление"/>
      <sheetName val="Реквизиты организации"/>
      <sheetName val="2.1"/>
      <sheetName val="2.2"/>
      <sheetName val="1.4"/>
      <sheetName val="1.5"/>
      <sheetName val="Свод долгосрочный "/>
      <sheetName val="Информация о согл. объемах"/>
      <sheetName val="Раб. и усл. произ. хар-ра"/>
      <sheetName val="Сырье и материалы"/>
      <sheetName val="Затраты на ремонт"/>
      <sheetName val="Оплата труда"/>
      <sheetName val="Числ. и разряд"/>
      <sheetName val="Другие прочие и подконтрольные "/>
      <sheetName val="Оплата услуг ФСК"/>
      <sheetName val="Содержание зданий"/>
      <sheetName val="Аренда имущества"/>
      <sheetName val="Лизинг"/>
      <sheetName val="Плата за землю"/>
      <sheetName val="Налог на имущество"/>
      <sheetName val="Транс. налог"/>
      <sheetName val="негативное воздействие "/>
      <sheetName val="прочие налоги и сборы"/>
      <sheetName val="прочие НР"/>
      <sheetName val="Аммортизация"/>
      <sheetName val="Корр ПР"/>
      <sheetName val="Корр. НР"/>
      <sheetName val="Корр. ПО"/>
      <sheetName val="Корр. ИП"/>
      <sheetName val="Корр. КНК"/>
      <sheetName val="Выпадающие от ТП"/>
      <sheetName val="ТЭП"/>
      <sheetName val="Форма 1"/>
      <sheetName val="Форма 2"/>
      <sheetName val="Смета расходов и доходов"/>
      <sheetName val="Свод  по актам ФСК"/>
      <sheetName val="Сводная 2021"/>
      <sheetName val="Доходы"/>
      <sheetName val="ГСМ"/>
      <sheetName val="Ком предл."/>
      <sheetName val="Ком предл. Руск свет"/>
      <sheetName val="Защитные средства"/>
      <sheetName val="Отсутствие генерации"/>
      <sheetName val="Справка  о  ТСО"/>
      <sheetName val="Прог. энергосб."/>
      <sheetName val="Учёт 2023"/>
      <sheetName val="Учёт 2023в печат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AL4" t="str">
            <v>2022 факт</v>
          </cell>
        </row>
        <row r="6">
          <cell r="AL6">
            <v>29740.079000000002</v>
          </cell>
          <cell r="AM6">
            <v>13123.478999999998</v>
          </cell>
          <cell r="AN6">
            <v>23748.278999999999</v>
          </cell>
          <cell r="AO6">
            <v>29740.078999999998</v>
          </cell>
          <cell r="AP6">
            <v>20458.578999999998</v>
          </cell>
          <cell r="AQ6">
            <v>28992.141000000003</v>
          </cell>
          <cell r="AR6">
            <v>1.0000000038417056E-3</v>
          </cell>
          <cell r="AS6">
            <v>1.0000000038417056E-3</v>
          </cell>
          <cell r="AT6">
            <v>28992.141</v>
          </cell>
          <cell r="AU6">
            <v>18745.103287359627</v>
          </cell>
          <cell r="AV6">
            <v>29740.399999999998</v>
          </cell>
          <cell r="AW6">
            <v>13123.7</v>
          </cell>
          <cell r="AX6">
            <v>23748.600000000002</v>
          </cell>
          <cell r="AY6">
            <v>29740.400000000001</v>
          </cell>
          <cell r="AZ6">
            <v>20490.91675374626</v>
          </cell>
        </row>
        <row r="7">
          <cell r="AN7">
            <v>13123.478999999998</v>
          </cell>
          <cell r="AO7">
            <v>23748.278999999999</v>
          </cell>
          <cell r="AP7">
            <v>20458.578999999998</v>
          </cell>
          <cell r="AX7">
            <v>13123.7</v>
          </cell>
          <cell r="AY7">
            <v>23748.600000000002</v>
          </cell>
          <cell r="AZ7">
            <v>20490.91675374626</v>
          </cell>
        </row>
        <row r="8">
          <cell r="AN8">
            <v>13123.478999999998</v>
          </cell>
          <cell r="AX8">
            <v>13123.7</v>
          </cell>
        </row>
        <row r="9">
          <cell r="AO9">
            <v>23748.278999999999</v>
          </cell>
          <cell r="AY9">
            <v>23748.600000000002</v>
          </cell>
        </row>
        <row r="10">
          <cell r="AZ10">
            <v>20490.91675374626</v>
          </cell>
        </row>
        <row r="12">
          <cell r="AV12">
            <v>29740.3</v>
          </cell>
          <cell r="AW12">
            <v>13123.6</v>
          </cell>
          <cell r="AX12">
            <v>10624.900000000001</v>
          </cell>
          <cell r="AY12">
            <v>5991.7999999999984</v>
          </cell>
          <cell r="AZ12">
            <v>0</v>
          </cell>
        </row>
        <row r="13">
          <cell r="AQ13">
            <v>0</v>
          </cell>
          <cell r="AV13">
            <v>0</v>
          </cell>
        </row>
        <row r="14">
          <cell r="AQ14">
            <v>23912.839999999997</v>
          </cell>
          <cell r="AT14">
            <v>23912.839999999997</v>
          </cell>
          <cell r="AV14">
            <v>25230.1</v>
          </cell>
          <cell r="AW14">
            <v>11480.4</v>
          </cell>
          <cell r="AX14">
            <v>7757.9000000000005</v>
          </cell>
          <cell r="AY14">
            <v>5991.7999999999984</v>
          </cell>
        </row>
        <row r="15">
          <cell r="AQ15">
            <v>5079.2999999999993</v>
          </cell>
          <cell r="AT15">
            <v>5079.2999999999993</v>
          </cell>
          <cell r="AV15">
            <v>4510.2</v>
          </cell>
          <cell r="AW15">
            <v>1643.2</v>
          </cell>
          <cell r="AX15">
            <v>2867</v>
          </cell>
        </row>
        <row r="16">
          <cell r="AV16">
            <v>5844.2000000000007</v>
          </cell>
          <cell r="AY16">
            <v>1825</v>
          </cell>
          <cell r="AZ16">
            <v>4019.2000000000007</v>
          </cell>
        </row>
        <row r="18">
          <cell r="AV18">
            <v>23896.199999999997</v>
          </cell>
          <cell r="AW18">
            <v>0</v>
          </cell>
          <cell r="AX18">
            <v>0</v>
          </cell>
          <cell r="AY18">
            <v>7424.4832462537397</v>
          </cell>
          <cell r="AZ18">
            <v>16471.716753746259</v>
          </cell>
        </row>
        <row r="19">
          <cell r="AV19">
            <v>23896.199999999997</v>
          </cell>
          <cell r="AW19">
            <v>0</v>
          </cell>
          <cell r="AX19">
            <v>0</v>
          </cell>
          <cell r="AY19">
            <v>7424.4832462537397</v>
          </cell>
          <cell r="AZ19">
            <v>16471.716753746259</v>
          </cell>
        </row>
        <row r="20">
          <cell r="AV20">
            <v>23896.199999999997</v>
          </cell>
          <cell r="AY20">
            <v>7424.4832462537397</v>
          </cell>
          <cell r="AZ20">
            <v>16471.716753746259</v>
          </cell>
        </row>
        <row r="21">
          <cell r="AV21">
            <v>0</v>
          </cell>
        </row>
        <row r="22">
          <cell r="AV22">
            <v>0</v>
          </cell>
        </row>
        <row r="23"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</row>
        <row r="24">
          <cell r="AV24">
            <v>0</v>
          </cell>
        </row>
        <row r="25">
          <cell r="AV25">
            <v>0</v>
          </cell>
        </row>
        <row r="26">
          <cell r="AV26">
            <v>0</v>
          </cell>
        </row>
        <row r="27">
          <cell r="AV27">
            <v>0</v>
          </cell>
          <cell r="AY27">
            <v>0</v>
          </cell>
        </row>
        <row r="28"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</row>
        <row r="29">
          <cell r="AV29">
            <v>0</v>
          </cell>
        </row>
        <row r="30">
          <cell r="AV30">
            <v>0</v>
          </cell>
        </row>
        <row r="31">
          <cell r="AV31">
            <v>0</v>
          </cell>
        </row>
        <row r="33">
          <cell r="AV33">
            <v>28400.783763958712</v>
          </cell>
          <cell r="AW33">
            <v>0</v>
          </cell>
          <cell r="AX33">
            <v>0</v>
          </cell>
          <cell r="AY33">
            <v>7909.8670102124534</v>
          </cell>
          <cell r="AZ33">
            <v>20490.91675374626</v>
          </cell>
        </row>
        <row r="34">
          <cell r="AV34">
            <v>4504.5837639587144</v>
          </cell>
          <cell r="AW34">
            <v>0</v>
          </cell>
          <cell r="AX34">
            <v>0</v>
          </cell>
          <cell r="AY34">
            <v>485.38376395871359</v>
          </cell>
          <cell r="AZ34">
            <v>4019.2000000000007</v>
          </cell>
        </row>
        <row r="35">
          <cell r="AV35">
            <v>23896.199999999997</v>
          </cell>
          <cell r="AW35">
            <v>0</v>
          </cell>
          <cell r="AX35">
            <v>0</v>
          </cell>
          <cell r="AY35">
            <v>7424.4832462537397</v>
          </cell>
          <cell r="AZ35">
            <v>16471.716753746259</v>
          </cell>
        </row>
        <row r="40">
          <cell r="B40" t="str">
            <v>Центральный филиал ООО "Газпром энерго"</v>
          </cell>
          <cell r="AV40">
            <v>2407.4</v>
          </cell>
          <cell r="AX40">
            <v>2407.4</v>
          </cell>
        </row>
        <row r="41">
          <cell r="B41" t="str">
            <v>АО "РОЭК" Центральный исполнительный аппарат</v>
          </cell>
          <cell r="AV41">
            <v>1643.2</v>
          </cell>
          <cell r="AW41">
            <v>1643.2</v>
          </cell>
        </row>
        <row r="42">
          <cell r="B42" t="str">
            <v>Московская дирек-ция по энергообес-печению Транс-энерго - филиал ОАО "РЖД"</v>
          </cell>
          <cell r="AV42">
            <v>183.2</v>
          </cell>
          <cell r="AX42">
            <v>183.2</v>
          </cell>
        </row>
        <row r="43">
          <cell r="B43" t="str">
            <v>Прочие</v>
          </cell>
          <cell r="AV43">
            <v>276.5</v>
          </cell>
          <cell r="AX43">
            <v>276.5</v>
          </cell>
        </row>
        <row r="44">
          <cell r="AV44">
            <v>4510.3</v>
          </cell>
          <cell r="AW44">
            <v>1643.2</v>
          </cell>
          <cell r="AX44">
            <v>2867.1</v>
          </cell>
          <cell r="AY44">
            <v>0</v>
          </cell>
          <cell r="AZ44">
            <v>0</v>
          </cell>
        </row>
        <row r="48">
          <cell r="AV48">
            <v>0</v>
          </cell>
        </row>
        <row r="49">
          <cell r="AV49">
            <v>0</v>
          </cell>
        </row>
        <row r="50">
          <cell r="AV50">
            <v>0</v>
          </cell>
        </row>
        <row r="52"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</row>
        <row r="57">
          <cell r="AV57">
            <v>23896.2</v>
          </cell>
          <cell r="AW57">
            <v>0</v>
          </cell>
          <cell r="AX57">
            <v>0</v>
          </cell>
          <cell r="AY57">
            <v>7424.5271245377671</v>
          </cell>
          <cell r="AZ57">
            <v>16471.672875462235</v>
          </cell>
        </row>
        <row r="58">
          <cell r="AV58">
            <v>11019.854024425167</v>
          </cell>
          <cell r="AY58">
            <v>7424.5271245377671</v>
          </cell>
          <cell r="AZ58">
            <v>3595.3268998873996</v>
          </cell>
        </row>
        <row r="59">
          <cell r="AV59">
            <v>12876.345975574834</v>
          </cell>
          <cell r="AZ59">
            <v>12876.345975574834</v>
          </cell>
        </row>
        <row r="60"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</row>
        <row r="61">
          <cell r="AV61">
            <v>0</v>
          </cell>
        </row>
        <row r="62">
          <cell r="AV62">
            <v>0</v>
          </cell>
        </row>
        <row r="70">
          <cell r="AV70">
            <v>23896.2</v>
          </cell>
          <cell r="AW70">
            <v>0</v>
          </cell>
          <cell r="AX70">
            <v>0</v>
          </cell>
          <cell r="AY70">
            <v>7424.5271245377671</v>
          </cell>
          <cell r="AZ70">
            <v>16471.672875462235</v>
          </cell>
        </row>
        <row r="71">
          <cell r="AV71">
            <v>11019.854024425167</v>
          </cell>
          <cell r="AW71">
            <v>0</v>
          </cell>
          <cell r="AX71">
            <v>0</v>
          </cell>
          <cell r="AY71">
            <v>7424.5271245377671</v>
          </cell>
          <cell r="AZ71">
            <v>3595.3268998873996</v>
          </cell>
        </row>
        <row r="72">
          <cell r="AV72">
            <v>12876.345975574834</v>
          </cell>
          <cell r="AW72">
            <v>0</v>
          </cell>
          <cell r="AX72">
            <v>0</v>
          </cell>
          <cell r="AY72">
            <v>0</v>
          </cell>
          <cell r="AZ72">
            <v>12876.345975574834</v>
          </cell>
        </row>
      </sheetData>
      <sheetData sheetId="11"/>
      <sheetData sheetId="12"/>
      <sheetData sheetId="13">
        <row r="11">
          <cell r="E11">
            <v>5.8442000000000007</v>
          </cell>
        </row>
        <row r="31">
          <cell r="M31">
            <v>0.27650000000000002</v>
          </cell>
        </row>
        <row r="35">
          <cell r="D35">
            <v>25.2301</v>
          </cell>
          <cell r="E35">
            <v>25.2301</v>
          </cell>
        </row>
        <row r="36">
          <cell r="D36">
            <v>11.480399999999999</v>
          </cell>
          <cell r="E36">
            <v>11.480399999999999</v>
          </cell>
          <cell r="H36">
            <v>1.6431</v>
          </cell>
          <cell r="I36">
            <v>1.6432</v>
          </cell>
        </row>
        <row r="37">
          <cell r="D37">
            <v>7.7579000000000002</v>
          </cell>
          <cell r="E37">
            <v>7.7579000000000002</v>
          </cell>
          <cell r="F37">
            <v>2.4074</v>
          </cell>
          <cell r="G37">
            <v>2.4074</v>
          </cell>
          <cell r="J37">
            <v>0.18310000000000001</v>
          </cell>
          <cell r="K37">
            <v>0.1832</v>
          </cell>
          <cell r="L37">
            <v>0.27639999999999998</v>
          </cell>
          <cell r="M37">
            <v>0.27649999999999997</v>
          </cell>
        </row>
        <row r="71">
          <cell r="E71">
            <v>7.4244832462537396</v>
          </cell>
        </row>
        <row r="74">
          <cell r="E74">
            <v>16.471716753746261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1"/>
      <sheetName val="ИА1"/>
      <sheetName val="СВ2"/>
      <sheetName val="ИА2"/>
      <sheetName val="СВ3"/>
      <sheetName val="ИА3"/>
      <sheetName val="СВ4"/>
      <sheetName val="ИА4"/>
      <sheetName val="СВ5"/>
      <sheetName val="ИА5"/>
      <sheetName val="СВ6"/>
      <sheetName val="ИА6"/>
      <sheetName val="СВ7"/>
      <sheetName val="ИА7"/>
      <sheetName val="СВ8"/>
      <sheetName val="ИА8"/>
      <sheetName val="СВ9"/>
      <sheetName val="ИА9"/>
      <sheetName val="СВ10"/>
      <sheetName val="ИА10"/>
      <sheetName val="СВ11"/>
      <sheetName val="ИА11"/>
      <sheetName val="СВ12"/>
      <sheetName val="ИА12"/>
      <sheetName val="св2022"/>
      <sheetName val="ИА2022"/>
      <sheetName val="Пр-1 Г-ж 2019"/>
      <sheetName val="Согл.объемов+"/>
      <sheetName val="Приложение 1"/>
      <sheetName val="Согл.объемов+ (3)"/>
      <sheetName val="Пр-1 Г-ж 2018"/>
      <sheetName val="Объё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132">
          <cell r="B132">
            <v>3.09E-2</v>
          </cell>
        </row>
      </sheetData>
      <sheetData sheetId="25">
        <row r="133">
          <cell r="C133">
            <v>11480.434999999999</v>
          </cell>
        </row>
      </sheetData>
      <sheetData sheetId="26"/>
      <sheetData sheetId="27">
        <row r="73">
          <cell r="D73">
            <v>6.7613000000000003</v>
          </cell>
        </row>
        <row r="76">
          <cell r="D76">
            <v>15.000400000000001</v>
          </cell>
        </row>
      </sheetData>
      <sheetData sheetId="28"/>
      <sheetData sheetId="29"/>
      <sheetData sheetId="30" refreshError="1"/>
      <sheetData sheetId="3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1"/>
      <sheetName val="ИА1"/>
      <sheetName val="СВ2"/>
      <sheetName val="ИА2"/>
      <sheetName val="СВ3"/>
      <sheetName val="ИА3"/>
      <sheetName val="СВ4"/>
      <sheetName val="ИА4"/>
      <sheetName val="СВ5"/>
      <sheetName val="ИА5"/>
      <sheetName val="СВ6"/>
      <sheetName val="ИА6"/>
      <sheetName val="СВ7"/>
      <sheetName val="ИА7"/>
      <sheetName val="СВ8"/>
      <sheetName val="ИА8"/>
      <sheetName val="СВ9"/>
      <sheetName val="ИА9"/>
      <sheetName val="СВ10"/>
      <sheetName val="ИА10"/>
      <sheetName val="СВ11"/>
      <sheetName val="ИА11"/>
      <sheetName val="СВ12"/>
      <sheetName val="СВ2022"/>
      <sheetName val="ИА12"/>
      <sheetName val="Пр-1 Г-ж 2018"/>
      <sheetName val="ИА 2022"/>
      <sheetName val="Объёмы"/>
      <sheetName val="Пр-1 Г-ж 2019"/>
      <sheetName val="Согл.объемов+"/>
      <sheetName val="Приложение 1"/>
      <sheetName val="Согл.объемов+ 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31">
          <cell r="B131">
            <v>3.0924999999999998E-2</v>
          </cell>
          <cell r="C131">
            <v>6.9894999999999999E-2</v>
          </cell>
          <cell r="D131">
            <v>0.33574000000000004</v>
          </cell>
          <cell r="E131">
            <v>5.9571674554180349</v>
          </cell>
          <cell r="F131">
            <v>5.7690765445819654</v>
          </cell>
          <cell r="G131">
            <v>6.7613759999999994</v>
          </cell>
          <cell r="H131">
            <v>2.8376360000000003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09"/>
  <sheetViews>
    <sheetView tabSelected="1" workbookViewId="0">
      <selection activeCell="Z59" sqref="Z59"/>
    </sheetView>
  </sheetViews>
  <sheetFormatPr defaultColWidth="8" defaultRowHeight="14.3" x14ac:dyDescent="0.25"/>
  <cols>
    <col min="1" max="1" width="5.625" style="3" customWidth="1"/>
    <col min="2" max="2" width="41.625" style="115" customWidth="1"/>
    <col min="3" max="3" width="8.75" style="3" customWidth="1"/>
    <col min="4" max="4" width="8" style="3" customWidth="1"/>
    <col min="5" max="12" width="7.125" style="3" customWidth="1"/>
    <col min="13" max="13" width="8.625" style="3" customWidth="1"/>
    <col min="14" max="15" width="7.25" style="3" customWidth="1"/>
    <col min="16" max="17" width="7.375" style="3" customWidth="1"/>
    <col min="19" max="20" width="5.875" style="3" hidden="1" customWidth="1"/>
    <col min="21" max="21" width="4.125" style="3" hidden="1" customWidth="1"/>
    <col min="22" max="24" width="0" style="3" hidden="1" customWidth="1"/>
    <col min="25" max="16384" width="8" style="3"/>
  </cols>
  <sheetData>
    <row r="1" spans="1:24" ht="7.5" customHeight="1" x14ac:dyDescent="0.25">
      <c r="A1" s="1"/>
      <c r="B1" s="2"/>
    </row>
    <row r="2" spans="1:24" ht="16.5" customHeight="1" x14ac:dyDescent="0.25">
      <c r="B2" s="4" t="s">
        <v>0</v>
      </c>
      <c r="G2" s="7"/>
      <c r="M2" s="5"/>
      <c r="N2" s="5"/>
      <c r="O2" s="5"/>
      <c r="P2" s="5"/>
      <c r="T2" s="7"/>
    </row>
    <row r="3" spans="1:24" ht="8.35" customHeight="1" thickBot="1" x14ac:dyDescent="0.3">
      <c r="A3" s="8" t="s">
        <v>1</v>
      </c>
      <c r="B3" s="9"/>
      <c r="C3" s="10"/>
      <c r="D3" s="10"/>
      <c r="E3" s="10"/>
      <c r="F3" s="10"/>
      <c r="G3" s="10"/>
      <c r="H3" s="10" t="s">
        <v>1</v>
      </c>
      <c r="I3" s="10"/>
      <c r="J3" s="10"/>
      <c r="K3" s="10"/>
      <c r="L3" s="10"/>
      <c r="M3" s="10" t="str">
        <f>IF(ROUND(M11+M12-M16-M18,2)=0,"","Не сходится поступление и отпуск")</f>
        <v>Не сходится поступление и отпуск</v>
      </c>
      <c r="N3" s="10"/>
      <c r="O3" s="10"/>
      <c r="P3" s="10"/>
    </row>
    <row r="4" spans="1:24" ht="12.75" customHeight="1" x14ac:dyDescent="0.25">
      <c r="A4" s="325" t="s">
        <v>2</v>
      </c>
      <c r="B4" s="327" t="s">
        <v>3</v>
      </c>
      <c r="C4" s="322" t="s">
        <v>4</v>
      </c>
      <c r="D4" s="323"/>
      <c r="E4" s="323"/>
      <c r="F4" s="323"/>
      <c r="G4" s="324"/>
      <c r="H4" s="323" t="s">
        <v>5</v>
      </c>
      <c r="I4" s="323"/>
      <c r="J4" s="323"/>
      <c r="K4" s="323"/>
      <c r="L4" s="323"/>
      <c r="M4" s="322" t="s">
        <v>6</v>
      </c>
      <c r="N4" s="323"/>
      <c r="O4" s="323"/>
      <c r="P4" s="323"/>
      <c r="Q4" s="324"/>
    </row>
    <row r="5" spans="1:24" ht="14.95" thickBot="1" x14ac:dyDescent="0.3">
      <c r="A5" s="326"/>
      <c r="B5" s="328"/>
      <c r="C5" s="13" t="s">
        <v>7</v>
      </c>
      <c r="D5" s="11" t="s">
        <v>8</v>
      </c>
      <c r="E5" s="11" t="s">
        <v>9</v>
      </c>
      <c r="F5" s="11" t="s">
        <v>10</v>
      </c>
      <c r="G5" s="12" t="s">
        <v>11</v>
      </c>
      <c r="H5" s="14" t="s">
        <v>7</v>
      </c>
      <c r="I5" s="14" t="s">
        <v>8</v>
      </c>
      <c r="J5" s="14" t="s">
        <v>9</v>
      </c>
      <c r="K5" s="14" t="s">
        <v>10</v>
      </c>
      <c r="L5" s="14" t="s">
        <v>11</v>
      </c>
      <c r="M5" s="13" t="s">
        <v>7</v>
      </c>
      <c r="N5" s="11" t="s">
        <v>8</v>
      </c>
      <c r="O5" s="11" t="s">
        <v>9</v>
      </c>
      <c r="P5" s="11" t="s">
        <v>10</v>
      </c>
      <c r="Q5" s="12" t="s">
        <v>11</v>
      </c>
    </row>
    <row r="6" spans="1:24" ht="14.95" thickBot="1" x14ac:dyDescent="0.3">
      <c r="A6" s="15" t="s">
        <v>12</v>
      </c>
      <c r="B6" s="16" t="s">
        <v>13</v>
      </c>
      <c r="C6" s="17">
        <f>C18+C16</f>
        <v>29740.079000000002</v>
      </c>
      <c r="D6" s="18">
        <f>D18+D16+E8+F8+G8</f>
        <v>13123.478999999998</v>
      </c>
      <c r="E6" s="18">
        <f>E18+E16+F9+G9</f>
        <v>23748.278999999999</v>
      </c>
      <c r="F6" s="18">
        <f>F18+F16+G10</f>
        <v>29740.078999999998</v>
      </c>
      <c r="G6" s="19">
        <f>G18+G16</f>
        <v>20458.578999999998</v>
      </c>
      <c r="H6" s="20">
        <f>H18+H16</f>
        <v>28992.141000000003</v>
      </c>
      <c r="I6" s="21">
        <f>I18+I16+J8+K8+L8</f>
        <v>1.0000000038417056E-3</v>
      </c>
      <c r="J6" s="21">
        <f>J18+J16+K9+L9</f>
        <v>1.0000000038417056E-3</v>
      </c>
      <c r="K6" s="22">
        <v>28992.141</v>
      </c>
      <c r="L6" s="23">
        <v>18745.103287359627</v>
      </c>
      <c r="M6" s="17">
        <f>M18+M16</f>
        <v>29740.399999999998</v>
      </c>
      <c r="N6" s="18">
        <f>N18+N16+O8+P8+Q8</f>
        <v>13123.7</v>
      </c>
      <c r="O6" s="18">
        <f>O18+O16+P9+Q9</f>
        <v>23748.600000000002</v>
      </c>
      <c r="P6" s="18">
        <f>P18+P16+Q10</f>
        <v>29740.400000000001</v>
      </c>
      <c r="Q6" s="19">
        <f>Q18+Q16</f>
        <v>20490.91675374626</v>
      </c>
    </row>
    <row r="7" spans="1:24" ht="27.2" x14ac:dyDescent="0.25">
      <c r="A7" s="24" t="s">
        <v>14</v>
      </c>
      <c r="B7" s="25" t="s">
        <v>15</v>
      </c>
      <c r="C7" s="26"/>
      <c r="D7" s="27" t="s">
        <v>16</v>
      </c>
      <c r="E7" s="28">
        <f>E6-E11-E12</f>
        <v>13123.478999999998</v>
      </c>
      <c r="F7" s="28">
        <f>F6-F11-F12</f>
        <v>23748.278999999999</v>
      </c>
      <c r="G7" s="29">
        <f>G6-G11-G12</f>
        <v>20458.578999999998</v>
      </c>
      <c r="H7" s="30"/>
      <c r="I7" s="31" t="s">
        <v>16</v>
      </c>
      <c r="J7" s="31">
        <v>1.0000000038417056E-3</v>
      </c>
      <c r="K7" s="31">
        <v>1.0000000038417056E-3</v>
      </c>
      <c r="L7" s="32">
        <v>18745.103287359627</v>
      </c>
      <c r="M7" s="26"/>
      <c r="N7" s="27" t="s">
        <v>16</v>
      </c>
      <c r="O7" s="28">
        <f>O6-O11-O12</f>
        <v>13123.7</v>
      </c>
      <c r="P7" s="28">
        <f>P6-P11-P12</f>
        <v>23748.600000000002</v>
      </c>
      <c r="Q7" s="29">
        <f>Q6-Q11-Q12</f>
        <v>20490.91675374626</v>
      </c>
    </row>
    <row r="8" spans="1:24" x14ac:dyDescent="0.25">
      <c r="A8" s="33"/>
      <c r="B8" s="34" t="s">
        <v>8</v>
      </c>
      <c r="C8" s="35"/>
      <c r="D8" s="36" t="s">
        <v>16</v>
      </c>
      <c r="E8" s="37">
        <f>E7</f>
        <v>13123.478999999998</v>
      </c>
      <c r="F8" s="38"/>
      <c r="G8" s="39"/>
      <c r="H8" s="40"/>
      <c r="I8" s="41" t="s">
        <v>16</v>
      </c>
      <c r="J8" s="41">
        <v>1.0000000038417056E-3</v>
      </c>
      <c r="K8" s="41"/>
      <c r="L8" s="42"/>
      <c r="M8" s="35"/>
      <c r="N8" s="36" t="s">
        <v>16</v>
      </c>
      <c r="O8" s="37">
        <f>O7</f>
        <v>13123.7</v>
      </c>
      <c r="P8" s="38"/>
      <c r="Q8" s="39"/>
    </row>
    <row r="9" spans="1:24" x14ac:dyDescent="0.25">
      <c r="A9" s="33"/>
      <c r="B9" s="34" t="s">
        <v>9</v>
      </c>
      <c r="C9" s="35"/>
      <c r="D9" s="36" t="s">
        <v>16</v>
      </c>
      <c r="E9" s="36" t="s">
        <v>16</v>
      </c>
      <c r="F9" s="37">
        <f>F7-F8</f>
        <v>23748.278999999999</v>
      </c>
      <c r="G9" s="39"/>
      <c r="H9" s="40"/>
      <c r="I9" s="41" t="s">
        <v>16</v>
      </c>
      <c r="J9" s="41" t="s">
        <v>16</v>
      </c>
      <c r="K9" s="41">
        <v>1.0000000038417056E-3</v>
      </c>
      <c r="L9" s="42"/>
      <c r="M9" s="35"/>
      <c r="N9" s="36" t="s">
        <v>16</v>
      </c>
      <c r="O9" s="36" t="s">
        <v>16</v>
      </c>
      <c r="P9" s="37">
        <f>P7-P8</f>
        <v>23748.600000000002</v>
      </c>
      <c r="Q9" s="39"/>
    </row>
    <row r="10" spans="1:24" ht="14.95" thickBot="1" x14ac:dyDescent="0.3">
      <c r="A10" s="43"/>
      <c r="B10" s="44" t="s">
        <v>10</v>
      </c>
      <c r="C10" s="45"/>
      <c r="D10" s="46" t="s">
        <v>16</v>
      </c>
      <c r="E10" s="46" t="s">
        <v>16</v>
      </c>
      <c r="F10" s="46" t="s">
        <v>16</v>
      </c>
      <c r="G10" s="47">
        <f>G7-G8-G9</f>
        <v>20458.578999999998</v>
      </c>
      <c r="H10" s="48"/>
      <c r="I10" s="49" t="s">
        <v>16</v>
      </c>
      <c r="J10" s="49" t="s">
        <v>16</v>
      </c>
      <c r="K10" s="49" t="s">
        <v>16</v>
      </c>
      <c r="L10" s="50">
        <v>18745.103287359627</v>
      </c>
      <c r="M10" s="45"/>
      <c r="N10" s="46" t="s">
        <v>16</v>
      </c>
      <c r="O10" s="46" t="s">
        <v>16</v>
      </c>
      <c r="P10" s="46" t="s">
        <v>16</v>
      </c>
      <c r="Q10" s="47">
        <f>Q7-Q8-Q9</f>
        <v>20490.91675374626</v>
      </c>
    </row>
    <row r="11" spans="1:24" x14ac:dyDescent="0.25">
      <c r="A11" s="24" t="s">
        <v>17</v>
      </c>
      <c r="B11" s="25" t="s">
        <v>18</v>
      </c>
      <c r="C11" s="26">
        <f t="shared" ref="C11:C16" si="0">D11+E11+F11+G11</f>
        <v>0</v>
      </c>
      <c r="D11" s="51"/>
      <c r="E11" s="51"/>
      <c r="F11" s="51"/>
      <c r="G11" s="52"/>
      <c r="H11" s="53">
        <v>0</v>
      </c>
      <c r="I11" s="51"/>
      <c r="J11" s="51"/>
      <c r="K11" s="51"/>
      <c r="L11" s="54"/>
      <c r="M11" s="26">
        <f t="shared" ref="M11:M16" si="1">N11+O11+P11+Q11</f>
        <v>0</v>
      </c>
      <c r="N11" s="51"/>
      <c r="O11" s="51"/>
      <c r="P11" s="51"/>
      <c r="Q11" s="52"/>
    </row>
    <row r="12" spans="1:24" x14ac:dyDescent="0.25">
      <c r="A12" s="33" t="s">
        <v>19</v>
      </c>
      <c r="B12" s="34" t="s">
        <v>20</v>
      </c>
      <c r="C12" s="35">
        <f t="shared" si="0"/>
        <v>29740.100000000002</v>
      </c>
      <c r="D12" s="55">
        <f>D13+D14+D15</f>
        <v>13123.5</v>
      </c>
      <c r="E12" s="55">
        <f>E13+E14+E15</f>
        <v>10624.800000000001</v>
      </c>
      <c r="F12" s="55">
        <f>F13+F14+F15</f>
        <v>5991.7999999999984</v>
      </c>
      <c r="G12" s="56">
        <f>G13+G14+G15</f>
        <v>0</v>
      </c>
      <c r="H12" s="57">
        <v>28992.139999999996</v>
      </c>
      <c r="I12" s="55">
        <v>0</v>
      </c>
      <c r="J12" s="55">
        <v>0</v>
      </c>
      <c r="K12" s="55">
        <v>28992.139999999996</v>
      </c>
      <c r="L12" s="58">
        <v>0</v>
      </c>
      <c r="M12" s="35">
        <f t="shared" si="1"/>
        <v>29740.3</v>
      </c>
      <c r="N12" s="55">
        <f>N13+N14+N15</f>
        <v>13123.6</v>
      </c>
      <c r="O12" s="55">
        <f>O13+O14+O15</f>
        <v>10624.900000000001</v>
      </c>
      <c r="P12" s="55">
        <f>P13+P14+P15</f>
        <v>5991.7999999999984</v>
      </c>
      <c r="Q12" s="56">
        <f>Q13+Q14+Q15</f>
        <v>0</v>
      </c>
      <c r="S12" s="3">
        <v>8.4422429615818242</v>
      </c>
      <c r="T12" s="3">
        <v>16.378524622408445</v>
      </c>
    </row>
    <row r="13" spans="1:24" ht="19.55" customHeight="1" x14ac:dyDescent="0.25">
      <c r="A13" s="33" t="s">
        <v>21</v>
      </c>
      <c r="B13" s="59" t="s">
        <v>22</v>
      </c>
      <c r="C13" s="35">
        <f t="shared" si="0"/>
        <v>0</v>
      </c>
      <c r="D13" s="41"/>
      <c r="E13" s="41"/>
      <c r="F13" s="41"/>
      <c r="G13" s="39"/>
      <c r="H13" s="40">
        <v>0</v>
      </c>
      <c r="I13" s="41"/>
      <c r="J13" s="41"/>
      <c r="K13" s="41"/>
      <c r="L13" s="42"/>
      <c r="M13" s="35">
        <f t="shared" si="1"/>
        <v>0</v>
      </c>
      <c r="N13" s="41"/>
      <c r="O13" s="41"/>
      <c r="P13" s="41"/>
      <c r="Q13" s="39"/>
    </row>
    <row r="14" spans="1:24" ht="24.8" customHeight="1" x14ac:dyDescent="0.25">
      <c r="A14" s="33" t="s">
        <v>23</v>
      </c>
      <c r="B14" s="59" t="s">
        <v>24</v>
      </c>
      <c r="C14" s="35">
        <f t="shared" si="0"/>
        <v>25230.1</v>
      </c>
      <c r="D14" s="41">
        <f>'[1]Информация о согл. объемах'!D36*1000</f>
        <v>11480.4</v>
      </c>
      <c r="E14" s="41">
        <f>'[1]Информация о согл. объемах'!D37*1000</f>
        <v>7757.9000000000005</v>
      </c>
      <c r="F14" s="41">
        <f>'[1]Информация о согл. объемах'!D35*1000-D14-E14</f>
        <v>5991.7999999999984</v>
      </c>
      <c r="G14" s="39"/>
      <c r="H14" s="40">
        <v>23912.839999999997</v>
      </c>
      <c r="I14" s="41"/>
      <c r="J14" s="41"/>
      <c r="K14" s="41">
        <v>23912.839999999997</v>
      </c>
      <c r="L14" s="42"/>
      <c r="M14" s="35">
        <f t="shared" si="1"/>
        <v>25230.1</v>
      </c>
      <c r="N14" s="41">
        <f>'[1]Информация о согл. объемах'!E36*1000</f>
        <v>11480.4</v>
      </c>
      <c r="O14" s="41">
        <f>'[1]Информация о согл. объемах'!E37*1000</f>
        <v>7757.9000000000005</v>
      </c>
      <c r="P14" s="63">
        <f>'[1]Информация о согл. объемах'!E35*1000-'[1]Информация о согл. объемах'!E36*1000-'[1]Информация о согл. объемах'!E37*1000</f>
        <v>5991.7999999999984</v>
      </c>
      <c r="Q14" s="39"/>
    </row>
    <row r="15" spans="1:24" ht="14.95" thickBot="1" x14ac:dyDescent="0.3">
      <c r="A15" s="43" t="s">
        <v>25</v>
      </c>
      <c r="B15" s="64" t="s">
        <v>26</v>
      </c>
      <c r="C15" s="65">
        <f>D15+E15+F15+G15</f>
        <v>4510</v>
      </c>
      <c r="D15" s="66">
        <f>'[1]Информация о согл. объемах'!H36*1000</f>
        <v>1643.1</v>
      </c>
      <c r="E15" s="66">
        <f>'[1]Информация о согл. объемах'!F37*1000+'[1]Информация о согл. объемах'!J37*1000+'[1]Информация о согл. объемах'!L37*1000</f>
        <v>2866.9</v>
      </c>
      <c r="F15" s="66"/>
      <c r="G15" s="67"/>
      <c r="H15" s="68">
        <v>5079.2999999999993</v>
      </c>
      <c r="I15" s="66"/>
      <c r="J15" s="66"/>
      <c r="K15" s="66">
        <v>5079.2999999999993</v>
      </c>
      <c r="L15" s="69"/>
      <c r="M15" s="65">
        <f t="shared" si="1"/>
        <v>4510.2</v>
      </c>
      <c r="N15" s="66">
        <f>'[1]Информация о согл. объемах'!I36*1000</f>
        <v>1643.2</v>
      </c>
      <c r="O15" s="66">
        <f>'[1]Информация о согл. объемах'!G37*1000+'[1]Информация о согл. объемах'!J37*1000+'[1]Информация о согл. объемах'!M37*1000</f>
        <v>2867</v>
      </c>
      <c r="P15" s="70"/>
      <c r="Q15" s="67"/>
      <c r="T15" s="71">
        <f>'[1]Информация о согл. объемах'!E11*1000</f>
        <v>5844.2000000000007</v>
      </c>
      <c r="U15" s="72"/>
    </row>
    <row r="16" spans="1:24" x14ac:dyDescent="0.25">
      <c r="A16" s="24" t="s">
        <v>27</v>
      </c>
      <c r="B16" s="25" t="s">
        <v>28</v>
      </c>
      <c r="C16" s="74">
        <f t="shared" si="0"/>
        <v>7978.2789999999986</v>
      </c>
      <c r="D16" s="75"/>
      <c r="E16" s="75"/>
      <c r="F16" s="76">
        <f>820+1700.1</f>
        <v>2520.1</v>
      </c>
      <c r="G16" s="77">
        <f>X16-F16</f>
        <v>5458.1789999999983</v>
      </c>
      <c r="H16" s="78">
        <v>5696.9410000000007</v>
      </c>
      <c r="I16" s="75"/>
      <c r="J16" s="75"/>
      <c r="K16" s="75">
        <v>2013.5377126403725</v>
      </c>
      <c r="L16" s="79">
        <v>3683.4032873596279</v>
      </c>
      <c r="M16" s="74">
        <f t="shared" si="1"/>
        <v>5844.2000000000007</v>
      </c>
      <c r="N16" s="75"/>
      <c r="O16" s="75"/>
      <c r="P16" s="75">
        <v>1825</v>
      </c>
      <c r="Q16" s="80">
        <f>T15-P16</f>
        <v>4019.2000000000007</v>
      </c>
      <c r="S16" s="3">
        <v>0.353441910779903</v>
      </c>
      <c r="T16" s="81">
        <v>0.64655808922009705</v>
      </c>
      <c r="U16" s="3">
        <f>S16+T16</f>
        <v>1</v>
      </c>
      <c r="X16" s="82">
        <v>7978.2789999999986</v>
      </c>
    </row>
    <row r="17" spans="1:21" ht="14.95" thickBot="1" x14ac:dyDescent="0.3">
      <c r="A17" s="43"/>
      <c r="B17" s="44" t="s">
        <v>29</v>
      </c>
      <c r="C17" s="83">
        <f>IF(C6=0,"",C16/C6)</f>
        <v>0.26826690675569481</v>
      </c>
      <c r="D17" s="84">
        <f>IF(D6=0,0,D16/D6)</f>
        <v>0</v>
      </c>
      <c r="E17" s="84">
        <f>IF(E6=0,0,E16/E6)</f>
        <v>0</v>
      </c>
      <c r="F17" s="84">
        <f>IF(F6=0,0,F16/F6)</f>
        <v>8.4737501874154408E-2</v>
      </c>
      <c r="G17" s="85">
        <f>IF(G6=0,0,G16/G6)</f>
        <v>0.2667916965298518</v>
      </c>
      <c r="H17" s="84" t="s">
        <v>1</v>
      </c>
      <c r="I17" s="86">
        <v>0</v>
      </c>
      <c r="J17" s="86">
        <v>0</v>
      </c>
      <c r="K17" s="86">
        <v>6.9451156181958851E-2</v>
      </c>
      <c r="L17" s="87">
        <v>0.19649949274184342</v>
      </c>
      <c r="M17" s="83">
        <f>IF(M6=0,"",M16/M6)</f>
        <v>0.19650710817608374</v>
      </c>
      <c r="N17" s="84">
        <f>IF(N6=0,0,N16/N6)</f>
        <v>0</v>
      </c>
      <c r="O17" s="84">
        <f>IF(O6=0,0,O16/O6)</f>
        <v>0</v>
      </c>
      <c r="P17" s="84">
        <f>IF(P6=0,0,P16/P6)</f>
        <v>6.1364339417089207E-2</v>
      </c>
      <c r="Q17" s="85">
        <f>IF(Q6=0,0,Q16/Q6)</f>
        <v>0.19614544572610149</v>
      </c>
      <c r="T17" s="72"/>
    </row>
    <row r="18" spans="1:21" x14ac:dyDescent="0.25">
      <c r="A18" s="24" t="s">
        <v>30</v>
      </c>
      <c r="B18" s="25" t="s">
        <v>31</v>
      </c>
      <c r="C18" s="26">
        <f t="shared" ref="C18:C31" si="2">D18+E18+F18+G18</f>
        <v>21761.800000000003</v>
      </c>
      <c r="D18" s="88">
        <f>D19+D23+D27+D28</f>
        <v>0</v>
      </c>
      <c r="E18" s="88">
        <f>E19+E23+E27+E28</f>
        <v>0</v>
      </c>
      <c r="F18" s="88">
        <f>F19+F23+F27+F28</f>
        <v>6761.4000000000005</v>
      </c>
      <c r="G18" s="29">
        <f>G19+G23+G27+G28</f>
        <v>15000.400000000001</v>
      </c>
      <c r="H18" s="89">
        <v>23295.200000000001</v>
      </c>
      <c r="I18" s="88">
        <v>0</v>
      </c>
      <c r="J18" s="88">
        <v>0</v>
      </c>
      <c r="K18" s="88">
        <v>8233.5</v>
      </c>
      <c r="L18" s="90">
        <v>15061.7</v>
      </c>
      <c r="M18" s="26">
        <f t="shared" ref="M18:M31" si="3">N18+O18+P18+Q18</f>
        <v>23896.199999999997</v>
      </c>
      <c r="N18" s="88">
        <f>N19+N23+N27+N28</f>
        <v>0</v>
      </c>
      <c r="O18" s="88">
        <f>O19+O23+O27+O28</f>
        <v>0</v>
      </c>
      <c r="P18" s="88">
        <f>P19+P23+P27+P28</f>
        <v>7424.4832462537397</v>
      </c>
      <c r="Q18" s="29">
        <f>Q19+Q23+Q27+Q28</f>
        <v>16471.716753746259</v>
      </c>
      <c r="T18" s="91">
        <f>'[1]Информация о согл. объемах'!E11*1000</f>
        <v>5844.2000000000007</v>
      </c>
      <c r="U18" s="72"/>
    </row>
    <row r="19" spans="1:21" ht="40.75" x14ac:dyDescent="0.25">
      <c r="A19" s="33" t="s">
        <v>32</v>
      </c>
      <c r="B19" s="34" t="s">
        <v>33</v>
      </c>
      <c r="C19" s="35">
        <f t="shared" si="2"/>
        <v>21761.800000000003</v>
      </c>
      <c r="D19" s="55">
        <f>D20+D21+D22</f>
        <v>0</v>
      </c>
      <c r="E19" s="55">
        <f>E20+E21+E22</f>
        <v>0</v>
      </c>
      <c r="F19" s="55">
        <f>F20+F21+F22</f>
        <v>6761.4000000000005</v>
      </c>
      <c r="G19" s="56">
        <f>G20+G21+G22</f>
        <v>15000.400000000001</v>
      </c>
      <c r="H19" s="57">
        <v>23295.200000000001</v>
      </c>
      <c r="I19" s="55">
        <v>0</v>
      </c>
      <c r="J19" s="55">
        <v>0</v>
      </c>
      <c r="K19" s="55">
        <v>8233.5</v>
      </c>
      <c r="L19" s="58">
        <v>15061.7</v>
      </c>
      <c r="M19" s="35">
        <f t="shared" si="3"/>
        <v>23896.199999999997</v>
      </c>
      <c r="N19" s="55">
        <f>N20+N21+N22</f>
        <v>0</v>
      </c>
      <c r="O19" s="55">
        <f>O20+O21+O22</f>
        <v>0</v>
      </c>
      <c r="P19" s="55">
        <f>P20+P21+P22</f>
        <v>7424.4832462537397</v>
      </c>
      <c r="Q19" s="56">
        <f>Q20+Q21+Q22</f>
        <v>16471.716753746259</v>
      </c>
      <c r="S19" s="3">
        <f>F20/C20</f>
        <v>0.31070040162118939</v>
      </c>
      <c r="T19" s="3">
        <f>G20/C20</f>
        <v>0.6892995983788105</v>
      </c>
      <c r="U19" s="3">
        <f>S19+T19</f>
        <v>0.99999999999999989</v>
      </c>
    </row>
    <row r="20" spans="1:21" x14ac:dyDescent="0.25">
      <c r="A20" s="92" t="s">
        <v>34</v>
      </c>
      <c r="B20" s="59" t="s">
        <v>35</v>
      </c>
      <c r="C20" s="35">
        <f t="shared" si="2"/>
        <v>21761.800000000003</v>
      </c>
      <c r="D20" s="41"/>
      <c r="E20" s="41"/>
      <c r="F20" s="93">
        <f>'[2]Согл.объемов+'!$D$73*1000+0.1</f>
        <v>6761.4000000000005</v>
      </c>
      <c r="G20" s="94">
        <f>'[2]Согл.объемов+'!$D$76*1000</f>
        <v>15000.400000000001</v>
      </c>
      <c r="H20" s="40">
        <v>23295.200000000001</v>
      </c>
      <c r="I20" s="41"/>
      <c r="J20" s="41"/>
      <c r="K20" s="41">
        <v>8233.5</v>
      </c>
      <c r="L20" s="42">
        <v>15061.7</v>
      </c>
      <c r="M20" s="35">
        <f t="shared" si="3"/>
        <v>23896.199999999997</v>
      </c>
      <c r="N20" s="41"/>
      <c r="O20" s="41"/>
      <c r="P20" s="93">
        <f>'[1]Информация о согл. объемах'!E71*1000</f>
        <v>7424.4832462537397</v>
      </c>
      <c r="Q20" s="94">
        <f>'[1]Информация о согл. объемах'!E74*1000</f>
        <v>16471.716753746259</v>
      </c>
      <c r="S20" s="95" t="e">
        <f>#REF!+#REF!</f>
        <v>#REF!</v>
      </c>
    </row>
    <row r="21" spans="1:21" x14ac:dyDescent="0.25">
      <c r="A21" s="92" t="s">
        <v>36</v>
      </c>
      <c r="B21" s="59" t="s">
        <v>37</v>
      </c>
      <c r="C21" s="35">
        <f t="shared" si="2"/>
        <v>0</v>
      </c>
      <c r="D21" s="41"/>
      <c r="E21" s="41"/>
      <c r="F21" s="41"/>
      <c r="G21" s="39"/>
      <c r="H21" s="40">
        <v>0</v>
      </c>
      <c r="I21" s="41"/>
      <c r="J21" s="41"/>
      <c r="K21" s="41"/>
      <c r="L21" s="42"/>
      <c r="M21" s="35">
        <f t="shared" si="3"/>
        <v>0</v>
      </c>
      <c r="N21" s="41"/>
      <c r="O21" s="41"/>
      <c r="P21" s="41"/>
      <c r="Q21" s="39"/>
    </row>
    <row r="22" spans="1:21" x14ac:dyDescent="0.25">
      <c r="A22" s="92" t="s">
        <v>38</v>
      </c>
      <c r="B22" s="59" t="s">
        <v>39</v>
      </c>
      <c r="C22" s="35">
        <f t="shared" si="2"/>
        <v>0</v>
      </c>
      <c r="D22" s="41"/>
      <c r="E22" s="41"/>
      <c r="F22" s="41"/>
      <c r="G22" s="39"/>
      <c r="H22" s="40">
        <v>0</v>
      </c>
      <c r="I22" s="41"/>
      <c r="J22" s="41"/>
      <c r="K22" s="41"/>
      <c r="L22" s="42"/>
      <c r="M22" s="35">
        <f t="shared" si="3"/>
        <v>0</v>
      </c>
      <c r="N22" s="41"/>
      <c r="O22" s="41"/>
      <c r="P22" s="41"/>
      <c r="Q22" s="39"/>
    </row>
    <row r="23" spans="1:21" x14ac:dyDescent="0.25">
      <c r="A23" s="33" t="s">
        <v>40</v>
      </c>
      <c r="B23" s="34" t="s">
        <v>41</v>
      </c>
      <c r="C23" s="35">
        <f t="shared" si="2"/>
        <v>0</v>
      </c>
      <c r="D23" s="55">
        <f>D24+D25+D26</f>
        <v>0</v>
      </c>
      <c r="E23" s="55">
        <f>E24+E25+E26</f>
        <v>0</v>
      </c>
      <c r="F23" s="55">
        <f>F24+F25+F26</f>
        <v>0</v>
      </c>
      <c r="G23" s="56">
        <f>G24+G25+G26</f>
        <v>0</v>
      </c>
      <c r="H23" s="57">
        <v>0</v>
      </c>
      <c r="I23" s="55">
        <v>0</v>
      </c>
      <c r="J23" s="55">
        <v>0</v>
      </c>
      <c r="K23" s="55">
        <v>0</v>
      </c>
      <c r="L23" s="58">
        <v>0</v>
      </c>
      <c r="M23" s="35">
        <f t="shared" si="3"/>
        <v>0</v>
      </c>
      <c r="N23" s="55">
        <f>N24+N25+N26</f>
        <v>0</v>
      </c>
      <c r="O23" s="55">
        <f>O24+O25+O26</f>
        <v>0</v>
      </c>
      <c r="P23" s="55">
        <f>P24+P25+P26</f>
        <v>0</v>
      </c>
      <c r="Q23" s="56">
        <f>Q24+Q25+Q26</f>
        <v>0</v>
      </c>
    </row>
    <row r="24" spans="1:21" ht="6.8" customHeight="1" x14ac:dyDescent="0.25">
      <c r="A24" s="92" t="s">
        <v>42</v>
      </c>
      <c r="B24" s="96"/>
      <c r="C24" s="35">
        <f t="shared" si="2"/>
        <v>0</v>
      </c>
      <c r="D24" s="97"/>
      <c r="E24" s="97"/>
      <c r="F24" s="97"/>
      <c r="G24" s="98"/>
      <c r="H24" s="40">
        <v>0</v>
      </c>
      <c r="I24" s="41"/>
      <c r="J24" s="41"/>
      <c r="K24" s="41"/>
      <c r="L24" s="42"/>
      <c r="M24" s="35">
        <f t="shared" si="3"/>
        <v>0</v>
      </c>
      <c r="N24" s="97"/>
      <c r="O24" s="97"/>
      <c r="P24" s="97"/>
      <c r="Q24" s="98"/>
    </row>
    <row r="25" spans="1:21" ht="6.8" customHeight="1" x14ac:dyDescent="0.25">
      <c r="A25" s="92" t="s">
        <v>43</v>
      </c>
      <c r="B25" s="96"/>
      <c r="C25" s="35">
        <f t="shared" si="2"/>
        <v>0</v>
      </c>
      <c r="D25" s="97"/>
      <c r="E25" s="97"/>
      <c r="F25" s="97"/>
      <c r="G25" s="98"/>
      <c r="H25" s="40">
        <v>0</v>
      </c>
      <c r="I25" s="41"/>
      <c r="J25" s="41"/>
      <c r="K25" s="41"/>
      <c r="L25" s="42"/>
      <c r="M25" s="35">
        <f t="shared" si="3"/>
        <v>0</v>
      </c>
      <c r="N25" s="97"/>
      <c r="O25" s="97"/>
      <c r="P25" s="97"/>
      <c r="Q25" s="98"/>
    </row>
    <row r="26" spans="1:21" ht="6.8" customHeight="1" x14ac:dyDescent="0.25">
      <c r="A26" s="92" t="s">
        <v>44</v>
      </c>
      <c r="B26" s="96"/>
      <c r="C26" s="35">
        <f t="shared" si="2"/>
        <v>0</v>
      </c>
      <c r="D26" s="97"/>
      <c r="E26" s="97"/>
      <c r="F26" s="97"/>
      <c r="G26" s="98"/>
      <c r="H26" s="40">
        <v>0</v>
      </c>
      <c r="I26" s="41"/>
      <c r="J26" s="41"/>
      <c r="K26" s="41"/>
      <c r="L26" s="42"/>
      <c r="M26" s="35">
        <f t="shared" si="3"/>
        <v>0</v>
      </c>
      <c r="N26" s="97"/>
      <c r="O26" s="97"/>
      <c r="P26" s="97"/>
      <c r="Q26" s="98"/>
    </row>
    <row r="27" spans="1:21" ht="27.2" x14ac:dyDescent="0.25">
      <c r="A27" s="33" t="s">
        <v>45</v>
      </c>
      <c r="B27" s="99" t="s">
        <v>46</v>
      </c>
      <c r="C27" s="35">
        <f t="shared" si="2"/>
        <v>0</v>
      </c>
      <c r="D27" s="41"/>
      <c r="E27" s="41"/>
      <c r="F27" s="41">
        <v>0</v>
      </c>
      <c r="G27" s="39"/>
      <c r="H27" s="40">
        <v>0</v>
      </c>
      <c r="I27" s="41"/>
      <c r="J27" s="41"/>
      <c r="K27" s="41">
        <v>0</v>
      </c>
      <c r="L27" s="42"/>
      <c r="M27" s="35">
        <f t="shared" si="3"/>
        <v>0</v>
      </c>
      <c r="N27" s="41"/>
      <c r="O27" s="41"/>
      <c r="P27" s="41">
        <v>0</v>
      </c>
      <c r="Q27" s="39"/>
    </row>
    <row r="28" spans="1:21" ht="27.2" x14ac:dyDescent="0.25">
      <c r="A28" s="33" t="s">
        <v>47</v>
      </c>
      <c r="B28" s="34" t="s">
        <v>48</v>
      </c>
      <c r="C28" s="35">
        <f t="shared" si="2"/>
        <v>0</v>
      </c>
      <c r="D28" s="55">
        <f>D29+D30+D31</f>
        <v>0</v>
      </c>
      <c r="E28" s="55">
        <f>E29+E30+E31</f>
        <v>0</v>
      </c>
      <c r="F28" s="55">
        <f>F29+F30+F31</f>
        <v>0</v>
      </c>
      <c r="G28" s="56">
        <f>G29+G30+G31</f>
        <v>0</v>
      </c>
      <c r="H28" s="57">
        <v>0</v>
      </c>
      <c r="I28" s="55">
        <v>0</v>
      </c>
      <c r="J28" s="55">
        <v>0</v>
      </c>
      <c r="K28" s="55">
        <v>0</v>
      </c>
      <c r="L28" s="58">
        <v>0</v>
      </c>
      <c r="M28" s="35">
        <f t="shared" si="3"/>
        <v>0</v>
      </c>
      <c r="N28" s="55">
        <f>N29+N30+N31</f>
        <v>0</v>
      </c>
      <c r="O28" s="55">
        <f>O29+O30+O31</f>
        <v>0</v>
      </c>
      <c r="P28" s="55">
        <f>P29+P30+P31</f>
        <v>0</v>
      </c>
      <c r="Q28" s="56">
        <f>Q29+Q30+Q31</f>
        <v>0</v>
      </c>
    </row>
    <row r="29" spans="1:21" ht="12.75" customHeight="1" x14ac:dyDescent="0.25">
      <c r="A29" s="92" t="s">
        <v>49</v>
      </c>
      <c r="B29" s="100"/>
      <c r="C29" s="35">
        <f t="shared" si="2"/>
        <v>0</v>
      </c>
      <c r="D29" s="97"/>
      <c r="E29" s="97"/>
      <c r="F29" s="97"/>
      <c r="G29" s="98"/>
      <c r="H29" s="40">
        <v>0</v>
      </c>
      <c r="I29" s="41"/>
      <c r="J29" s="41"/>
      <c r="K29" s="41"/>
      <c r="L29" s="42"/>
      <c r="M29" s="35">
        <f t="shared" si="3"/>
        <v>0</v>
      </c>
      <c r="N29" s="97"/>
      <c r="O29" s="97"/>
      <c r="P29" s="97"/>
      <c r="Q29" s="98"/>
    </row>
    <row r="30" spans="1:21" ht="12.75" customHeight="1" x14ac:dyDescent="0.25">
      <c r="A30" s="92" t="s">
        <v>50</v>
      </c>
      <c r="B30" s="96"/>
      <c r="C30" s="35">
        <f t="shared" si="2"/>
        <v>0</v>
      </c>
      <c r="D30" s="97"/>
      <c r="E30" s="97"/>
      <c r="F30" s="97"/>
      <c r="G30" s="98"/>
      <c r="H30" s="40">
        <v>0</v>
      </c>
      <c r="I30" s="41"/>
      <c r="J30" s="41"/>
      <c r="K30" s="41"/>
      <c r="L30" s="42"/>
      <c r="M30" s="35">
        <f t="shared" si="3"/>
        <v>0</v>
      </c>
      <c r="N30" s="97"/>
      <c r="O30" s="97"/>
      <c r="P30" s="97"/>
      <c r="Q30" s="98"/>
    </row>
    <row r="31" spans="1:21" ht="12.75" customHeight="1" thickBot="1" x14ac:dyDescent="0.3">
      <c r="A31" s="101" t="s">
        <v>51</v>
      </c>
      <c r="B31" s="64"/>
      <c r="C31" s="65">
        <f t="shared" si="2"/>
        <v>0</v>
      </c>
      <c r="D31" s="66"/>
      <c r="E31" s="66"/>
      <c r="F31" s="66"/>
      <c r="G31" s="67"/>
      <c r="H31" s="68">
        <v>0</v>
      </c>
      <c r="I31" s="66"/>
      <c r="J31" s="66"/>
      <c r="K31" s="66"/>
      <c r="L31" s="69"/>
      <c r="M31" s="65">
        <f t="shared" si="3"/>
        <v>0</v>
      </c>
      <c r="N31" s="66"/>
      <c r="O31" s="66"/>
      <c r="P31" s="66"/>
      <c r="Q31" s="67"/>
    </row>
    <row r="32" spans="1:21" ht="27" customHeight="1" thickBo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</row>
    <row r="33" spans="1:44" ht="27.2" x14ac:dyDescent="0.25">
      <c r="A33" s="102" t="s">
        <v>52</v>
      </c>
      <c r="B33" s="103" t="s">
        <v>53</v>
      </c>
      <c r="C33" s="104">
        <f>SUM(D33:G33)</f>
        <v>27845.967878977459</v>
      </c>
      <c r="D33" s="88">
        <f>D34+D35</f>
        <v>0</v>
      </c>
      <c r="E33" s="88">
        <f>E34+E35</f>
        <v>0</v>
      </c>
      <c r="F33" s="88">
        <f>F34+F35</f>
        <v>7387.3888789774601</v>
      </c>
      <c r="G33" s="29">
        <f>G34+G35</f>
        <v>20458.578999999998</v>
      </c>
      <c r="H33" s="89">
        <v>27593.10740310057</v>
      </c>
      <c r="I33" s="88">
        <v>0</v>
      </c>
      <c r="J33" s="88">
        <v>0</v>
      </c>
      <c r="K33" s="88">
        <v>8848.0041157409396</v>
      </c>
      <c r="L33" s="90">
        <v>18745.10328735963</v>
      </c>
      <c r="M33" s="104">
        <f>SUM(N33:Q33)</f>
        <v>28400.783763958712</v>
      </c>
      <c r="N33" s="88">
        <f>N34+N35</f>
        <v>0</v>
      </c>
      <c r="O33" s="88">
        <f>O34+O35</f>
        <v>0</v>
      </c>
      <c r="P33" s="88">
        <f>P34+P35</f>
        <v>7909.8670102124534</v>
      </c>
      <c r="Q33" s="29">
        <f>Q34+Q35</f>
        <v>20490.91675374626</v>
      </c>
    </row>
    <row r="34" spans="1:44" x14ac:dyDescent="0.25">
      <c r="A34" s="105" t="s">
        <v>54</v>
      </c>
      <c r="B34" s="106" t="s">
        <v>55</v>
      </c>
      <c r="C34" s="107">
        <f>SUM(D34:G34)</f>
        <v>6084.1678789774578</v>
      </c>
      <c r="D34" s="55">
        <f>IF((D6-D16)=0,0,D16/(D6-D16)*D35)</f>
        <v>0</v>
      </c>
      <c r="E34" s="55">
        <f>IF((E6-E16)=0,0,E16/(E6-E16)*E35)</f>
        <v>0</v>
      </c>
      <c r="F34" s="55">
        <f>IF((F6-F16)=0,0,F16/(F6-F16)*F35)</f>
        <v>625.98887897745988</v>
      </c>
      <c r="G34" s="56">
        <f>IF((G6-G16)=0,0,G16/(G6-G16)*G35)</f>
        <v>5458.1789999999983</v>
      </c>
      <c r="H34" s="57">
        <v>4297.9074031005675</v>
      </c>
      <c r="I34" s="55">
        <v>0</v>
      </c>
      <c r="J34" s="55">
        <v>0</v>
      </c>
      <c r="K34" s="55">
        <v>614.50411574093869</v>
      </c>
      <c r="L34" s="58">
        <v>3683.4032873596284</v>
      </c>
      <c r="M34" s="107">
        <f>SUM(N34:Q34)</f>
        <v>4504.5837639587144</v>
      </c>
      <c r="N34" s="55">
        <f>IF((N6-N16)=0,0,N16/(N6-N16)*N35)</f>
        <v>0</v>
      </c>
      <c r="O34" s="55">
        <f>IF((O6-O16)=0,0,O16/(O6-O16)*O35)</f>
        <v>0</v>
      </c>
      <c r="P34" s="55">
        <f>IF((P6-P16)=0,0,P16/(P6-P16)*P35)</f>
        <v>485.38376395871359</v>
      </c>
      <c r="Q34" s="56">
        <f>IF((Q6-Q16)=0,0,Q16/(Q6-Q16)*Q35)</f>
        <v>4019.2000000000007</v>
      </c>
    </row>
    <row r="35" spans="1:44" ht="14.95" thickBot="1" x14ac:dyDescent="0.3">
      <c r="A35" s="108" t="s">
        <v>56</v>
      </c>
      <c r="B35" s="109" t="s">
        <v>57</v>
      </c>
      <c r="C35" s="110">
        <f>SUM(D35:G35)</f>
        <v>21761.800000000003</v>
      </c>
      <c r="D35" s="111">
        <f>D28+D23+D19</f>
        <v>0</v>
      </c>
      <c r="E35" s="111">
        <f>E28+E23+E19</f>
        <v>0</v>
      </c>
      <c r="F35" s="111">
        <f>F28+F23+F19</f>
        <v>6761.4000000000005</v>
      </c>
      <c r="G35" s="112">
        <f>G28+G23+G19</f>
        <v>15000.400000000001</v>
      </c>
      <c r="H35" s="113">
        <v>23295.200000000001</v>
      </c>
      <c r="I35" s="111">
        <v>0</v>
      </c>
      <c r="J35" s="111">
        <v>0</v>
      </c>
      <c r="K35" s="111">
        <v>8233.5</v>
      </c>
      <c r="L35" s="114">
        <v>15061.7</v>
      </c>
      <c r="M35" s="110">
        <f>SUM(N35:Q35)</f>
        <v>23896.199999999997</v>
      </c>
      <c r="N35" s="111">
        <f>N28+N23+N19</f>
        <v>0</v>
      </c>
      <c r="O35" s="111">
        <f>O28+O23+O19</f>
        <v>0</v>
      </c>
      <c r="P35" s="111">
        <f>P28+P23+P19</f>
        <v>7424.4832462537397</v>
      </c>
      <c r="Q35" s="112">
        <f>Q28+Q23+Q19</f>
        <v>16471.716753746259</v>
      </c>
    </row>
    <row r="36" spans="1:44" x14ac:dyDescent="0.25">
      <c r="C36" s="116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44" x14ac:dyDescent="0.25">
      <c r="A37" s="115"/>
      <c r="C37" s="116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44" ht="13.6" x14ac:dyDescent="0.25">
      <c r="B38" s="117" t="s">
        <v>58</v>
      </c>
      <c r="C38" s="119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3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118"/>
      <c r="AR38" s="118"/>
    </row>
    <row r="39" spans="1:44" ht="13.6" x14ac:dyDescent="0.25">
      <c r="A39" s="121" t="s">
        <v>59</v>
      </c>
      <c r="B39" s="122" t="s">
        <v>60</v>
      </c>
      <c r="C39" s="124" t="s">
        <v>7</v>
      </c>
      <c r="D39" s="125" t="s">
        <v>8</v>
      </c>
      <c r="E39" s="125" t="s">
        <v>9</v>
      </c>
      <c r="F39" s="125" t="s">
        <v>10</v>
      </c>
      <c r="G39" s="126" t="s">
        <v>11</v>
      </c>
      <c r="H39" s="127" t="s">
        <v>7</v>
      </c>
      <c r="I39" s="125" t="s">
        <v>8</v>
      </c>
      <c r="J39" s="125" t="s">
        <v>9</v>
      </c>
      <c r="K39" s="125" t="s">
        <v>10</v>
      </c>
      <c r="L39" s="128" t="s">
        <v>11</v>
      </c>
      <c r="M39" s="124" t="s">
        <v>7</v>
      </c>
      <c r="N39" s="125" t="s">
        <v>8</v>
      </c>
      <c r="O39" s="125" t="s">
        <v>9</v>
      </c>
      <c r="P39" s="125" t="s">
        <v>10</v>
      </c>
      <c r="Q39" s="126" t="s">
        <v>11</v>
      </c>
      <c r="R39" s="3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  <c r="AH39" s="129"/>
      <c r="AI39" s="129"/>
      <c r="AJ39" s="129"/>
      <c r="AK39" s="129"/>
      <c r="AL39" s="129"/>
      <c r="AM39" s="129"/>
      <c r="AN39" s="129"/>
      <c r="AO39" s="129"/>
      <c r="AP39" s="129"/>
      <c r="AQ39" s="129"/>
      <c r="AR39" s="129"/>
    </row>
    <row r="40" spans="1:44" ht="13.6" x14ac:dyDescent="0.25">
      <c r="A40" s="130"/>
      <c r="B40" s="130" t="s">
        <v>61</v>
      </c>
      <c r="C40" s="133">
        <f>SUM(D40:G40)</f>
        <v>2407.4</v>
      </c>
      <c r="D40" s="134"/>
      <c r="E40" s="134">
        <f>'[1]Информация о согл. объемах'!F37*1000</f>
        <v>2407.4</v>
      </c>
      <c r="F40" s="134"/>
      <c r="G40" s="135"/>
      <c r="H40" s="136">
        <v>2157.1</v>
      </c>
      <c r="I40" s="134"/>
      <c r="J40" s="134">
        <v>2157.1</v>
      </c>
      <c r="K40" s="134"/>
      <c r="L40" s="137"/>
      <c r="M40" s="133">
        <f>SUM(N40:Q40)</f>
        <v>2407.4</v>
      </c>
      <c r="N40" s="134"/>
      <c r="O40" s="134">
        <f>'[1]Информация о согл. объемах'!G37*1000</f>
        <v>2407.4</v>
      </c>
      <c r="P40" s="134"/>
      <c r="Q40" s="135"/>
      <c r="R40" s="3"/>
      <c r="S40" s="138"/>
      <c r="T40" s="138"/>
      <c r="U40" s="138"/>
      <c r="V40" s="138"/>
      <c r="W40" s="138"/>
      <c r="X40" s="138"/>
      <c r="Y40" s="138"/>
      <c r="Z40" s="138"/>
      <c r="AA40" s="138"/>
      <c r="AB40" s="138"/>
      <c r="AC40" s="138"/>
      <c r="AD40" s="138"/>
      <c r="AE40" s="138"/>
      <c r="AF40" s="138"/>
      <c r="AG40" s="138"/>
      <c r="AH40" s="138"/>
      <c r="AI40" s="138"/>
      <c r="AJ40" s="138"/>
      <c r="AK40" s="138"/>
      <c r="AL40" s="138"/>
      <c r="AM40" s="138"/>
      <c r="AN40" s="138"/>
      <c r="AO40" s="138"/>
      <c r="AP40" s="138"/>
      <c r="AQ40" s="138"/>
      <c r="AR40" s="138"/>
    </row>
    <row r="41" spans="1:44" ht="12.75" customHeight="1" thickBot="1" x14ac:dyDescent="0.3">
      <c r="A41" s="130"/>
      <c r="B41" s="130" t="s">
        <v>62</v>
      </c>
      <c r="C41" s="133">
        <f>SUM(D41:G41)</f>
        <v>1643.1</v>
      </c>
      <c r="D41" s="134">
        <f>'[1]Информация о согл. объемах'!H36*1000</f>
        <v>1643.1</v>
      </c>
      <c r="E41" s="134"/>
      <c r="F41" s="134"/>
      <c r="G41" s="135"/>
      <c r="H41" s="136">
        <v>2426.8999999999996</v>
      </c>
      <c r="I41" s="134">
        <v>2426.8999999999996</v>
      </c>
      <c r="J41" s="134"/>
      <c r="K41" s="134"/>
      <c r="L41" s="137"/>
      <c r="M41" s="133">
        <f>SUM(N41:Q41)</f>
        <v>1643.2</v>
      </c>
      <c r="N41" s="134">
        <f>'[1]Информация о согл. объемах'!I36*1000</f>
        <v>1643.2</v>
      </c>
      <c r="O41" s="134"/>
      <c r="P41" s="134"/>
      <c r="Q41" s="135"/>
      <c r="R41" s="3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  <c r="AC41" s="138"/>
      <c r="AD41" s="138"/>
      <c r="AE41" s="138"/>
      <c r="AF41" s="138"/>
      <c r="AG41" s="138"/>
      <c r="AH41" s="138"/>
      <c r="AI41" s="138"/>
      <c r="AJ41" s="138"/>
      <c r="AK41" s="138"/>
      <c r="AL41" s="138"/>
      <c r="AM41" s="138"/>
      <c r="AN41" s="138"/>
      <c r="AO41" s="138"/>
      <c r="AP41" s="138"/>
      <c r="AQ41" s="138"/>
      <c r="AR41" s="138"/>
    </row>
    <row r="42" spans="1:44" ht="26.35" customHeight="1" thickBot="1" x14ac:dyDescent="0.3">
      <c r="A42" s="139"/>
      <c r="B42" s="319" t="s">
        <v>63</v>
      </c>
      <c r="C42" s="133">
        <f>SUM(D42:G42)</f>
        <v>183.10000000000002</v>
      </c>
      <c r="D42" s="134"/>
      <c r="E42" s="134">
        <f>'[1]Информация о согл. объемах'!J37*1000</f>
        <v>183.10000000000002</v>
      </c>
      <c r="F42" s="134"/>
      <c r="G42" s="135"/>
      <c r="H42" s="136">
        <v>209</v>
      </c>
      <c r="I42" s="134"/>
      <c r="J42" s="134">
        <v>209</v>
      </c>
      <c r="K42" s="134"/>
      <c r="L42" s="137"/>
      <c r="M42" s="133">
        <f>SUM(N42:Q42)</f>
        <v>183.2</v>
      </c>
      <c r="N42" s="134"/>
      <c r="O42" s="134">
        <f>'[1]Информация о согл. объемах'!K37*1000</f>
        <v>183.2</v>
      </c>
      <c r="P42" s="134"/>
      <c r="Q42" s="135"/>
      <c r="R42" s="3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</row>
    <row r="43" spans="1:44" x14ac:dyDescent="0.25">
      <c r="A43" s="130"/>
      <c r="B43" s="141" t="s">
        <v>64</v>
      </c>
      <c r="C43" s="133">
        <f>SUM(D43:G43)</f>
        <v>276.39999999999998</v>
      </c>
      <c r="D43" s="134"/>
      <c r="E43" s="134">
        <f>'[1]Информация о согл. объемах'!L37*1000</f>
        <v>276.39999999999998</v>
      </c>
      <c r="F43" s="134"/>
      <c r="G43" s="135"/>
      <c r="H43" s="136">
        <v>286.3</v>
      </c>
      <c r="I43" s="134"/>
      <c r="J43" s="134">
        <v>286.3</v>
      </c>
      <c r="K43" s="134"/>
      <c r="L43" s="137"/>
      <c r="M43" s="133">
        <f>SUM(N43:Q43)</f>
        <v>276.5</v>
      </c>
      <c r="N43" s="134"/>
      <c r="O43" s="134">
        <f>'[1]Информация о согл. объемах'!M31*1000</f>
        <v>276.5</v>
      </c>
      <c r="P43" s="134"/>
      <c r="Q43" s="135"/>
      <c r="R43" s="3"/>
      <c r="S43" s="138"/>
      <c r="T43" s="138"/>
      <c r="U43" s="138"/>
      <c r="V43" s="138"/>
      <c r="W43" s="138"/>
      <c r="X43" s="138"/>
      <c r="Y43" s="138"/>
      <c r="Z43" s="138"/>
      <c r="AA43" s="138"/>
      <c r="AB43" s="138"/>
      <c r="AC43" s="138"/>
      <c r="AD43" s="138"/>
      <c r="AE43" s="138"/>
      <c r="AF43" s="138"/>
      <c r="AG43" s="138"/>
      <c r="AH43" s="138"/>
      <c r="AI43" s="138"/>
      <c r="AJ43" s="138"/>
      <c r="AK43" s="138"/>
      <c r="AL43" s="138"/>
      <c r="AM43" s="138"/>
      <c r="AN43" s="138"/>
      <c r="AO43" s="138"/>
      <c r="AP43" s="138"/>
      <c r="AQ43" s="138"/>
      <c r="AR43" s="138"/>
    </row>
    <row r="44" spans="1:44" ht="13.6" x14ac:dyDescent="0.25">
      <c r="A44" s="142"/>
      <c r="B44" s="143" t="s">
        <v>65</v>
      </c>
      <c r="C44" s="144">
        <f t="shared" ref="C44:G44" si="4">SUM(C40:C43)</f>
        <v>4510</v>
      </c>
      <c r="D44" s="145">
        <f t="shared" si="4"/>
        <v>1643.1</v>
      </c>
      <c r="E44" s="145">
        <f t="shared" si="4"/>
        <v>2866.9</v>
      </c>
      <c r="F44" s="145">
        <f t="shared" si="4"/>
        <v>0</v>
      </c>
      <c r="G44" s="146">
        <f t="shared" si="4"/>
        <v>0</v>
      </c>
      <c r="H44" s="147">
        <v>5079.3</v>
      </c>
      <c r="I44" s="145">
        <v>2426.8999999999996</v>
      </c>
      <c r="J44" s="145">
        <v>2366.1</v>
      </c>
      <c r="K44" s="145">
        <v>286.3</v>
      </c>
      <c r="L44" s="148">
        <v>0</v>
      </c>
      <c r="M44" s="144">
        <f t="shared" ref="M44:Q44" si="5">SUM(M40:M43)</f>
        <v>4510.3</v>
      </c>
      <c r="N44" s="145">
        <f t="shared" si="5"/>
        <v>1643.2</v>
      </c>
      <c r="O44" s="145">
        <f t="shared" si="5"/>
        <v>2867.1</v>
      </c>
      <c r="P44" s="145">
        <f t="shared" si="5"/>
        <v>0</v>
      </c>
      <c r="Q44" s="146">
        <f t="shared" si="5"/>
        <v>0</v>
      </c>
      <c r="R44" s="3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  <c r="AL44" s="149"/>
      <c r="AM44" s="149"/>
      <c r="AN44" s="149"/>
      <c r="AO44" s="149"/>
      <c r="AP44" s="149"/>
      <c r="AQ44" s="149"/>
      <c r="AR44" s="149"/>
    </row>
    <row r="45" spans="1:44" ht="12.1" customHeight="1" x14ac:dyDescent="0.25">
      <c r="A45" s="118"/>
      <c r="B45" s="118"/>
      <c r="C45" s="119"/>
      <c r="D45" s="120"/>
      <c r="E45" s="120"/>
      <c r="F45" s="120"/>
      <c r="G45" s="150"/>
      <c r="H45" s="151"/>
      <c r="I45" s="152"/>
      <c r="J45" s="152"/>
      <c r="K45" s="152"/>
      <c r="L45" s="153"/>
      <c r="M45" s="119"/>
      <c r="N45" s="120"/>
      <c r="O45" s="120"/>
      <c r="P45" s="120"/>
      <c r="Q45" s="150"/>
      <c r="R45" s="3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</row>
    <row r="46" spans="1:44" ht="13.6" x14ac:dyDescent="0.25">
      <c r="A46" s="118"/>
      <c r="B46" s="117" t="s">
        <v>66</v>
      </c>
      <c r="C46" s="119"/>
      <c r="D46" s="120"/>
      <c r="E46" s="120"/>
      <c r="F46" s="120"/>
      <c r="G46" s="154"/>
      <c r="H46" s="155"/>
      <c r="I46" s="156"/>
      <c r="J46" s="156"/>
      <c r="K46" s="156"/>
      <c r="L46" s="157"/>
      <c r="M46" s="119"/>
      <c r="N46" s="120"/>
      <c r="O46" s="120"/>
      <c r="P46" s="120"/>
      <c r="Q46" s="154"/>
      <c r="R46" s="3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18"/>
      <c r="AE46" s="118"/>
    </row>
    <row r="47" spans="1:44" ht="13.6" x14ac:dyDescent="0.25">
      <c r="A47" s="121" t="s">
        <v>59</v>
      </c>
      <c r="B47" s="122" t="s">
        <v>60</v>
      </c>
      <c r="C47" s="124" t="s">
        <v>7</v>
      </c>
      <c r="D47" s="125" t="s">
        <v>8</v>
      </c>
      <c r="E47" s="125" t="s">
        <v>9</v>
      </c>
      <c r="F47" s="125" t="s">
        <v>10</v>
      </c>
      <c r="G47" s="126" t="s">
        <v>11</v>
      </c>
      <c r="H47" s="127" t="s">
        <v>7</v>
      </c>
      <c r="I47" s="125" t="s">
        <v>8</v>
      </c>
      <c r="J47" s="125" t="s">
        <v>9</v>
      </c>
      <c r="K47" s="125" t="s">
        <v>10</v>
      </c>
      <c r="L47" s="128" t="s">
        <v>11</v>
      </c>
      <c r="M47" s="124" t="s">
        <v>7</v>
      </c>
      <c r="N47" s="125" t="s">
        <v>8</v>
      </c>
      <c r="O47" s="125" t="s">
        <v>9</v>
      </c>
      <c r="P47" s="125" t="s">
        <v>10</v>
      </c>
      <c r="Q47" s="126" t="s">
        <v>11</v>
      </c>
      <c r="R47" s="3"/>
      <c r="S47" s="129"/>
      <c r="T47" s="129"/>
      <c r="U47" s="129"/>
      <c r="V47" s="129"/>
      <c r="W47" s="129"/>
      <c r="X47" s="129"/>
      <c r="Y47" s="129"/>
      <c r="Z47" s="129"/>
      <c r="AA47" s="129"/>
      <c r="AB47" s="129"/>
      <c r="AC47" s="129"/>
      <c r="AD47" s="129"/>
      <c r="AE47" s="129"/>
    </row>
    <row r="48" spans="1:44" ht="9" customHeight="1" x14ac:dyDescent="0.25">
      <c r="A48" s="130"/>
      <c r="B48" s="158"/>
      <c r="C48" s="133">
        <f>SUM(D48:G48)</f>
        <v>0</v>
      </c>
      <c r="D48" s="134"/>
      <c r="E48" s="134"/>
      <c r="F48" s="134"/>
      <c r="G48" s="135"/>
      <c r="H48" s="136">
        <v>0</v>
      </c>
      <c r="I48" s="134"/>
      <c r="J48" s="134"/>
      <c r="K48" s="134"/>
      <c r="L48" s="137"/>
      <c r="M48" s="133">
        <f>SUM(N48:Q48)</f>
        <v>0</v>
      </c>
      <c r="N48" s="134"/>
      <c r="O48" s="134"/>
      <c r="P48" s="134"/>
      <c r="Q48" s="135"/>
      <c r="R48" s="3"/>
      <c r="S48" s="138"/>
      <c r="T48" s="138"/>
      <c r="U48" s="138"/>
      <c r="V48" s="138"/>
      <c r="W48" s="138"/>
      <c r="X48" s="138"/>
      <c r="Y48" s="138"/>
      <c r="Z48" s="138"/>
      <c r="AA48" s="138"/>
      <c r="AB48" s="138"/>
      <c r="AC48" s="138"/>
      <c r="AD48" s="138"/>
      <c r="AE48" s="138"/>
    </row>
    <row r="49" spans="1:31" ht="9" customHeight="1" x14ac:dyDescent="0.25">
      <c r="A49" s="130"/>
      <c r="B49" s="130"/>
      <c r="C49" s="133">
        <f>SUM(D49:G49)</f>
        <v>0</v>
      </c>
      <c r="D49" s="134"/>
      <c r="E49" s="134"/>
      <c r="F49" s="134"/>
      <c r="G49" s="135"/>
      <c r="H49" s="136">
        <v>0</v>
      </c>
      <c r="I49" s="134"/>
      <c r="J49" s="134"/>
      <c r="K49" s="134"/>
      <c r="L49" s="137"/>
      <c r="M49" s="133">
        <f>SUM(N49:Q49)</f>
        <v>0</v>
      </c>
      <c r="N49" s="134"/>
      <c r="O49" s="134"/>
      <c r="P49" s="134"/>
      <c r="Q49" s="135"/>
      <c r="R49" s="3"/>
      <c r="S49" s="138"/>
      <c r="T49" s="138"/>
      <c r="U49" s="138"/>
      <c r="V49" s="138"/>
      <c r="W49" s="138"/>
      <c r="X49" s="138"/>
      <c r="Y49" s="138"/>
      <c r="Z49" s="138"/>
      <c r="AA49" s="138"/>
      <c r="AB49" s="138"/>
      <c r="AC49" s="138"/>
      <c r="AD49" s="138"/>
      <c r="AE49" s="138"/>
    </row>
    <row r="50" spans="1:31" ht="9" customHeight="1" x14ac:dyDescent="0.25">
      <c r="A50" s="130"/>
      <c r="B50" s="130"/>
      <c r="C50" s="133">
        <f>SUM(D50:G50)</f>
        <v>0</v>
      </c>
      <c r="D50" s="134"/>
      <c r="E50" s="134"/>
      <c r="F50" s="134"/>
      <c r="G50" s="135"/>
      <c r="H50" s="136">
        <v>0</v>
      </c>
      <c r="I50" s="134"/>
      <c r="J50" s="134"/>
      <c r="K50" s="134"/>
      <c r="L50" s="137"/>
      <c r="M50" s="133">
        <f>SUM(N50:Q50)</f>
        <v>0</v>
      </c>
      <c r="N50" s="134"/>
      <c r="O50" s="134"/>
      <c r="P50" s="134"/>
      <c r="Q50" s="135"/>
      <c r="R50" s="3"/>
      <c r="S50" s="138"/>
      <c r="T50" s="138"/>
      <c r="U50" s="138"/>
      <c r="V50" s="138"/>
      <c r="W50" s="138"/>
      <c r="X50" s="138"/>
      <c r="Y50" s="138"/>
      <c r="Z50" s="138"/>
      <c r="AA50" s="138"/>
      <c r="AB50" s="138"/>
      <c r="AC50" s="138"/>
      <c r="AD50" s="138"/>
      <c r="AE50" s="138"/>
    </row>
    <row r="51" spans="1:31" ht="13.6" x14ac:dyDescent="0.25">
      <c r="A51" s="320"/>
      <c r="B51" s="320"/>
      <c r="C51" s="159"/>
      <c r="D51" s="160"/>
      <c r="E51" s="160"/>
      <c r="F51" s="160"/>
      <c r="G51" s="161"/>
      <c r="H51" s="162"/>
      <c r="I51" s="160"/>
      <c r="J51" s="160"/>
      <c r="K51" s="160"/>
      <c r="L51" s="163"/>
      <c r="M51" s="159"/>
      <c r="N51" s="160"/>
      <c r="O51" s="160"/>
      <c r="P51" s="160"/>
      <c r="Q51" s="161"/>
      <c r="R51" s="3"/>
      <c r="S51" s="140"/>
      <c r="T51" s="140"/>
      <c r="U51" s="140"/>
      <c r="V51" s="140"/>
      <c r="W51" s="140"/>
      <c r="X51" s="140"/>
      <c r="Y51" s="140"/>
      <c r="Z51" s="140"/>
      <c r="AA51" s="140"/>
      <c r="AB51" s="140"/>
      <c r="AC51" s="140"/>
      <c r="AD51" s="140"/>
      <c r="AE51" s="140"/>
    </row>
    <row r="52" spans="1:31" ht="13.6" x14ac:dyDescent="0.25">
      <c r="A52" s="142"/>
      <c r="B52" s="143" t="s">
        <v>65</v>
      </c>
      <c r="C52" s="133">
        <f t="shared" ref="C52:G52" si="6">SUM(C48:C50)</f>
        <v>0</v>
      </c>
      <c r="D52" s="164">
        <f t="shared" si="6"/>
        <v>0</v>
      </c>
      <c r="E52" s="164">
        <f t="shared" si="6"/>
        <v>0</v>
      </c>
      <c r="F52" s="164">
        <f t="shared" si="6"/>
        <v>0</v>
      </c>
      <c r="G52" s="165">
        <f t="shared" si="6"/>
        <v>0</v>
      </c>
      <c r="H52" s="166">
        <v>0</v>
      </c>
      <c r="I52" s="164">
        <v>0</v>
      </c>
      <c r="J52" s="164">
        <v>0</v>
      </c>
      <c r="K52" s="164">
        <v>0</v>
      </c>
      <c r="L52" s="167">
        <v>0</v>
      </c>
      <c r="M52" s="133">
        <f t="shared" ref="M52:Q52" si="7">SUM(M48:M50)</f>
        <v>0</v>
      </c>
      <c r="N52" s="164">
        <f t="shared" si="7"/>
        <v>0</v>
      </c>
      <c r="O52" s="164">
        <f t="shared" si="7"/>
        <v>0</v>
      </c>
      <c r="P52" s="164">
        <f t="shared" si="7"/>
        <v>0</v>
      </c>
      <c r="Q52" s="165">
        <f t="shared" si="7"/>
        <v>0</v>
      </c>
      <c r="R52" s="3"/>
      <c r="S52" s="138"/>
      <c r="T52" s="138"/>
      <c r="U52" s="138"/>
      <c r="V52" s="138"/>
      <c r="W52" s="138"/>
      <c r="X52" s="138"/>
      <c r="Y52" s="138"/>
      <c r="Z52" s="138"/>
      <c r="AA52" s="138"/>
      <c r="AB52" s="138"/>
      <c r="AC52" s="138"/>
      <c r="AD52" s="138"/>
      <c r="AE52" s="138"/>
    </row>
    <row r="53" spans="1:31" ht="13.6" x14ac:dyDescent="0.25">
      <c r="C53" s="116"/>
      <c r="D53" s="7"/>
      <c r="E53" s="7"/>
      <c r="F53" s="7"/>
      <c r="G53" s="168"/>
      <c r="H53" s="57"/>
      <c r="I53" s="55"/>
      <c r="J53" s="55"/>
      <c r="K53" s="55"/>
      <c r="L53" s="58"/>
      <c r="M53" s="116"/>
      <c r="N53" s="7"/>
      <c r="O53" s="7"/>
      <c r="P53" s="7"/>
      <c r="Q53" s="168"/>
      <c r="R53" s="3"/>
    </row>
    <row r="54" spans="1:31" ht="13.6" x14ac:dyDescent="0.25">
      <c r="C54" s="116"/>
      <c r="D54" s="7"/>
      <c r="E54" s="7"/>
      <c r="F54" s="7"/>
      <c r="G54" s="168"/>
      <c r="H54" s="57"/>
      <c r="I54" s="55"/>
      <c r="J54" s="55"/>
      <c r="K54" s="55"/>
      <c r="L54" s="58"/>
      <c r="M54" s="116"/>
      <c r="N54" s="7"/>
      <c r="O54" s="7"/>
      <c r="P54" s="7"/>
      <c r="Q54" s="168"/>
      <c r="R54" s="3"/>
    </row>
    <row r="55" spans="1:31" ht="13.6" x14ac:dyDescent="0.25">
      <c r="A55" s="118"/>
      <c r="B55" s="117" t="s">
        <v>67</v>
      </c>
      <c r="C55" s="119"/>
      <c r="D55" s="120"/>
      <c r="E55" s="120"/>
      <c r="F55" s="120"/>
      <c r="G55" s="154"/>
      <c r="H55" s="155"/>
      <c r="I55" s="156"/>
      <c r="J55" s="156"/>
      <c r="K55" s="156"/>
      <c r="L55" s="157"/>
      <c r="M55" s="119"/>
      <c r="N55" s="120"/>
      <c r="O55" s="120"/>
      <c r="P55" s="120"/>
      <c r="Q55" s="154"/>
      <c r="R55" s="3"/>
    </row>
    <row r="56" spans="1:31" ht="13.6" x14ac:dyDescent="0.25">
      <c r="A56" s="169" t="s">
        <v>59</v>
      </c>
      <c r="B56" s="122" t="s">
        <v>68</v>
      </c>
      <c r="C56" s="171" t="s">
        <v>7</v>
      </c>
      <c r="D56" s="172" t="s">
        <v>8</v>
      </c>
      <c r="E56" s="172" t="s">
        <v>9</v>
      </c>
      <c r="F56" s="172" t="s">
        <v>10</v>
      </c>
      <c r="G56" s="173" t="s">
        <v>11</v>
      </c>
      <c r="H56" s="174" t="s">
        <v>7</v>
      </c>
      <c r="I56" s="172" t="s">
        <v>8</v>
      </c>
      <c r="J56" s="172" t="s">
        <v>9</v>
      </c>
      <c r="K56" s="172" t="s">
        <v>10</v>
      </c>
      <c r="L56" s="175" t="s">
        <v>11</v>
      </c>
      <c r="M56" s="171" t="s">
        <v>7</v>
      </c>
      <c r="N56" s="172" t="s">
        <v>8</v>
      </c>
      <c r="O56" s="172" t="s">
        <v>9</v>
      </c>
      <c r="P56" s="172" t="s">
        <v>10</v>
      </c>
      <c r="Q56" s="173" t="s">
        <v>11</v>
      </c>
      <c r="R56" s="3"/>
    </row>
    <row r="57" spans="1:31" ht="13.6" x14ac:dyDescent="0.25">
      <c r="A57" s="176" t="s">
        <v>12</v>
      </c>
      <c r="B57" s="158" t="s">
        <v>69</v>
      </c>
      <c r="C57" s="177">
        <f>D57+E57+F57+G57</f>
        <v>21761.815999999999</v>
      </c>
      <c r="D57" s="178">
        <f>D58+D59</f>
        <v>0</v>
      </c>
      <c r="E57" s="178">
        <f>E58+E59</f>
        <v>0</v>
      </c>
      <c r="F57" s="178">
        <f>F58+F59</f>
        <v>6761.3759999999993</v>
      </c>
      <c r="G57" s="179">
        <f>G58+G59</f>
        <v>15000.44</v>
      </c>
      <c r="H57" s="180">
        <v>23285.423943052338</v>
      </c>
      <c r="I57" s="178">
        <v>0</v>
      </c>
      <c r="J57" s="178">
        <v>0</v>
      </c>
      <c r="K57" s="178">
        <v>8233.5</v>
      </c>
      <c r="L57" s="181">
        <v>15051.923943052338</v>
      </c>
      <c r="M57" s="177">
        <f>N57+O57+P57+Q57</f>
        <v>23896.2</v>
      </c>
      <c r="N57" s="178">
        <f>N58+N59</f>
        <v>0</v>
      </c>
      <c r="O57" s="178">
        <f>O58+O59</f>
        <v>0</v>
      </c>
      <c r="P57" s="178">
        <f>P58+P59</f>
        <v>7424.5271245377671</v>
      </c>
      <c r="Q57" s="179">
        <f>Q58+Q59</f>
        <v>16471.672875462235</v>
      </c>
      <c r="R57" s="3"/>
    </row>
    <row r="58" spans="1:31" ht="13.6" x14ac:dyDescent="0.25">
      <c r="A58" s="176" t="s">
        <v>14</v>
      </c>
      <c r="B58" s="158" t="s">
        <v>70</v>
      </c>
      <c r="C58" s="177">
        <f>D58+E58+F58+G58</f>
        <v>10035.572</v>
      </c>
      <c r="D58" s="134"/>
      <c r="E58" s="134"/>
      <c r="F58" s="134">
        <f>[3]СВ2022!$G$131*1000</f>
        <v>6761.3759999999993</v>
      </c>
      <c r="G58" s="135">
        <f>SUM([3]СВ2022!$B$131:$D$131,[3]СВ2022!$H$131)*1000</f>
        <v>3274.1960000000004</v>
      </c>
      <c r="H58" s="136">
        <v>10901.973772439251</v>
      </c>
      <c r="I58" s="134"/>
      <c r="J58" s="134"/>
      <c r="K58" s="134">
        <v>8233.5</v>
      </c>
      <c r="L58" s="137">
        <v>2668.4737724392517</v>
      </c>
      <c r="M58" s="177">
        <f t="shared" ref="M58:M68" si="8">N58+O58+P58+Q58</f>
        <v>11019.854024425167</v>
      </c>
      <c r="N58" s="134"/>
      <c r="O58" s="134"/>
      <c r="P58" s="134">
        <f>F58/C57*M18</f>
        <v>7424.5271245377671</v>
      </c>
      <c r="Q58" s="135">
        <f>G58/C57*M18</f>
        <v>3595.3268998873996</v>
      </c>
      <c r="R58" s="3"/>
    </row>
    <row r="59" spans="1:31" ht="13.6" x14ac:dyDescent="0.25">
      <c r="A59" s="176" t="s">
        <v>17</v>
      </c>
      <c r="B59" s="158" t="s">
        <v>71</v>
      </c>
      <c r="C59" s="177">
        <f>D59+E59+F59+G59</f>
        <v>11726.244000000001</v>
      </c>
      <c r="D59" s="134"/>
      <c r="E59" s="134"/>
      <c r="F59" s="134"/>
      <c r="G59" s="135">
        <f>[3]СВ2022!$E$131*1000+[3]СВ2022!$F$131*1000</f>
        <v>11726.244000000001</v>
      </c>
      <c r="H59" s="136">
        <v>12383.450170613087</v>
      </c>
      <c r="I59" s="134"/>
      <c r="J59" s="134"/>
      <c r="K59" s="134"/>
      <c r="L59" s="137">
        <v>12383.450170613087</v>
      </c>
      <c r="M59" s="177">
        <f t="shared" si="8"/>
        <v>12876.345975574834</v>
      </c>
      <c r="N59" s="134"/>
      <c r="O59" s="134"/>
      <c r="P59" s="134"/>
      <c r="Q59" s="135">
        <f>G59/C57*M18</f>
        <v>12876.345975574834</v>
      </c>
      <c r="R59" s="3"/>
    </row>
    <row r="60" spans="1:31" ht="13.6" x14ac:dyDescent="0.25">
      <c r="A60" s="176" t="s">
        <v>27</v>
      </c>
      <c r="B60" s="158" t="s">
        <v>72</v>
      </c>
      <c r="C60" s="177">
        <f t="shared" ref="C60:C68" si="9">D60+E60+F60+G60</f>
        <v>0</v>
      </c>
      <c r="D60" s="178">
        <f>D61+D62</f>
        <v>0</v>
      </c>
      <c r="E60" s="178">
        <f>E61+E62</f>
        <v>0</v>
      </c>
      <c r="F60" s="178">
        <f>F61+F62</f>
        <v>0</v>
      </c>
      <c r="G60" s="179">
        <f>G61+G62</f>
        <v>0</v>
      </c>
      <c r="H60" s="180">
        <v>0</v>
      </c>
      <c r="I60" s="178">
        <v>0</v>
      </c>
      <c r="J60" s="178">
        <v>0</v>
      </c>
      <c r="K60" s="178">
        <v>0</v>
      </c>
      <c r="L60" s="181">
        <v>0</v>
      </c>
      <c r="M60" s="177">
        <f t="shared" si="8"/>
        <v>0</v>
      </c>
      <c r="N60" s="178">
        <f>N61+N62</f>
        <v>0</v>
      </c>
      <c r="O60" s="178">
        <f>O61+O62</f>
        <v>0</v>
      </c>
      <c r="P60" s="178">
        <f>P61+P62</f>
        <v>0</v>
      </c>
      <c r="Q60" s="179">
        <f>Q61+Q62</f>
        <v>0</v>
      </c>
      <c r="R60" s="3"/>
    </row>
    <row r="61" spans="1:31" ht="13.6" x14ac:dyDescent="0.25">
      <c r="A61" s="176" t="s">
        <v>73</v>
      </c>
      <c r="B61" s="158" t="s">
        <v>70</v>
      </c>
      <c r="C61" s="177">
        <f t="shared" si="9"/>
        <v>0</v>
      </c>
      <c r="D61" s="134"/>
      <c r="E61" s="134"/>
      <c r="F61" s="134"/>
      <c r="G61" s="135"/>
      <c r="H61" s="136">
        <v>0</v>
      </c>
      <c r="I61" s="134"/>
      <c r="J61" s="134"/>
      <c r="K61" s="134"/>
      <c r="L61" s="137"/>
      <c r="M61" s="177">
        <f t="shared" si="8"/>
        <v>0</v>
      </c>
      <c r="N61" s="134"/>
      <c r="O61" s="134"/>
      <c r="P61" s="134"/>
      <c r="Q61" s="135"/>
      <c r="R61" s="3"/>
    </row>
    <row r="62" spans="1:31" ht="13.6" x14ac:dyDescent="0.25">
      <c r="A62" s="176" t="s">
        <v>74</v>
      </c>
      <c r="B62" s="158" t="s">
        <v>71</v>
      </c>
      <c r="C62" s="177">
        <f t="shared" si="9"/>
        <v>0</v>
      </c>
      <c r="D62" s="134"/>
      <c r="E62" s="134"/>
      <c r="F62" s="134"/>
      <c r="G62" s="135"/>
      <c r="H62" s="136">
        <v>0</v>
      </c>
      <c r="I62" s="134"/>
      <c r="J62" s="134"/>
      <c r="K62" s="134"/>
      <c r="L62" s="137"/>
      <c r="M62" s="177">
        <f t="shared" si="8"/>
        <v>0</v>
      </c>
      <c r="N62" s="134"/>
      <c r="O62" s="134"/>
      <c r="P62" s="134"/>
      <c r="Q62" s="135"/>
      <c r="R62" s="3"/>
    </row>
    <row r="63" spans="1:31" ht="13.6" x14ac:dyDescent="0.25">
      <c r="A63" s="176" t="s">
        <v>30</v>
      </c>
      <c r="B63" s="158" t="s">
        <v>39</v>
      </c>
      <c r="C63" s="177">
        <f t="shared" si="9"/>
        <v>0</v>
      </c>
      <c r="D63" s="178">
        <f>D64+D65</f>
        <v>0</v>
      </c>
      <c r="E63" s="178">
        <f>E64+E65</f>
        <v>0</v>
      </c>
      <c r="F63" s="178">
        <f>F64+F65</f>
        <v>0</v>
      </c>
      <c r="G63" s="179">
        <f>G64+G65</f>
        <v>0</v>
      </c>
      <c r="H63" s="180">
        <v>0</v>
      </c>
      <c r="I63" s="178">
        <v>0</v>
      </c>
      <c r="J63" s="178">
        <v>0</v>
      </c>
      <c r="K63" s="178">
        <v>0</v>
      </c>
      <c r="L63" s="181">
        <v>0</v>
      </c>
      <c r="M63" s="177">
        <f t="shared" si="8"/>
        <v>0</v>
      </c>
      <c r="N63" s="178">
        <f>N64+N65</f>
        <v>0</v>
      </c>
      <c r="O63" s="178">
        <f>O64+O65</f>
        <v>0</v>
      </c>
      <c r="P63" s="178">
        <f>P64+P65</f>
        <v>0</v>
      </c>
      <c r="Q63" s="179">
        <f>Q64+Q65</f>
        <v>0</v>
      </c>
      <c r="R63" s="3"/>
    </row>
    <row r="64" spans="1:31" ht="13.6" x14ac:dyDescent="0.25">
      <c r="A64" s="176" t="s">
        <v>32</v>
      </c>
      <c r="B64" s="158" t="s">
        <v>70</v>
      </c>
      <c r="C64" s="177">
        <f t="shared" si="9"/>
        <v>0</v>
      </c>
      <c r="D64" s="134"/>
      <c r="E64" s="134"/>
      <c r="F64" s="134"/>
      <c r="G64" s="135"/>
      <c r="H64" s="136">
        <v>0</v>
      </c>
      <c r="I64" s="134"/>
      <c r="J64" s="134"/>
      <c r="K64" s="134"/>
      <c r="L64" s="137"/>
      <c r="M64" s="177">
        <f t="shared" si="8"/>
        <v>0</v>
      </c>
      <c r="N64" s="134"/>
      <c r="O64" s="134"/>
      <c r="P64" s="134"/>
      <c r="Q64" s="135"/>
      <c r="R64" s="3"/>
    </row>
    <row r="65" spans="1:50" ht="13.6" x14ac:dyDescent="0.25">
      <c r="A65" s="176" t="s">
        <v>40</v>
      </c>
      <c r="B65" s="158" t="s">
        <v>71</v>
      </c>
      <c r="C65" s="177">
        <f t="shared" si="9"/>
        <v>0</v>
      </c>
      <c r="D65" s="134"/>
      <c r="E65" s="134"/>
      <c r="F65" s="134"/>
      <c r="G65" s="135"/>
      <c r="H65" s="136">
        <v>0</v>
      </c>
      <c r="I65" s="134"/>
      <c r="J65" s="134"/>
      <c r="K65" s="134"/>
      <c r="L65" s="137"/>
      <c r="M65" s="177">
        <f t="shared" si="8"/>
        <v>0</v>
      </c>
      <c r="N65" s="134"/>
      <c r="O65" s="134"/>
      <c r="P65" s="134"/>
      <c r="Q65" s="135"/>
      <c r="R65" s="3"/>
    </row>
    <row r="66" spans="1:50" ht="13.6" x14ac:dyDescent="0.25">
      <c r="A66" s="176" t="s">
        <v>75</v>
      </c>
      <c r="B66" s="158" t="s">
        <v>76</v>
      </c>
      <c r="C66" s="177">
        <f t="shared" si="9"/>
        <v>0</v>
      </c>
      <c r="D66" s="178">
        <f>D67+D68</f>
        <v>0</v>
      </c>
      <c r="E66" s="178">
        <f>E67+E68</f>
        <v>0</v>
      </c>
      <c r="F66" s="178">
        <f>F67+F68</f>
        <v>0</v>
      </c>
      <c r="G66" s="179">
        <f>G67+G68</f>
        <v>0</v>
      </c>
      <c r="H66" s="180">
        <v>0</v>
      </c>
      <c r="I66" s="178">
        <v>0</v>
      </c>
      <c r="J66" s="178">
        <v>0</v>
      </c>
      <c r="K66" s="178">
        <v>0</v>
      </c>
      <c r="L66" s="181">
        <v>0</v>
      </c>
      <c r="M66" s="177">
        <f t="shared" si="8"/>
        <v>0</v>
      </c>
      <c r="N66" s="178">
        <f>N67+N68</f>
        <v>0</v>
      </c>
      <c r="O66" s="178">
        <f>O67+O68</f>
        <v>0</v>
      </c>
      <c r="P66" s="178">
        <f>P67+P68</f>
        <v>0</v>
      </c>
      <c r="Q66" s="179">
        <f>Q67+Q68</f>
        <v>0</v>
      </c>
      <c r="R66" s="3"/>
    </row>
    <row r="67" spans="1:50" ht="13.6" x14ac:dyDescent="0.25">
      <c r="A67" s="176" t="s">
        <v>52</v>
      </c>
      <c r="B67" s="158" t="s">
        <v>70</v>
      </c>
      <c r="C67" s="177">
        <f t="shared" si="9"/>
        <v>0</v>
      </c>
      <c r="D67" s="134"/>
      <c r="E67" s="134"/>
      <c r="F67" s="134"/>
      <c r="G67" s="135"/>
      <c r="H67" s="136">
        <v>0</v>
      </c>
      <c r="I67" s="134"/>
      <c r="J67" s="134"/>
      <c r="K67" s="134"/>
      <c r="L67" s="137"/>
      <c r="M67" s="177">
        <f t="shared" si="8"/>
        <v>0</v>
      </c>
      <c r="N67" s="134"/>
      <c r="O67" s="134"/>
      <c r="P67" s="134"/>
      <c r="Q67" s="135"/>
      <c r="R67" s="3"/>
    </row>
    <row r="68" spans="1:50" ht="13.6" x14ac:dyDescent="0.25">
      <c r="A68" s="176" t="s">
        <v>54</v>
      </c>
      <c r="B68" s="158" t="s">
        <v>71</v>
      </c>
      <c r="C68" s="177">
        <f t="shared" si="9"/>
        <v>0</v>
      </c>
      <c r="D68" s="134"/>
      <c r="E68" s="134"/>
      <c r="F68" s="134"/>
      <c r="G68" s="135"/>
      <c r="H68" s="136">
        <v>0</v>
      </c>
      <c r="I68" s="134"/>
      <c r="J68" s="134"/>
      <c r="K68" s="134"/>
      <c r="L68" s="137"/>
      <c r="M68" s="177">
        <f t="shared" si="8"/>
        <v>0</v>
      </c>
      <c r="N68" s="134"/>
      <c r="O68" s="134"/>
      <c r="P68" s="134"/>
      <c r="Q68" s="135"/>
      <c r="R68" s="3"/>
    </row>
    <row r="69" spans="1:50" ht="13.6" x14ac:dyDescent="0.25">
      <c r="A69" s="321"/>
      <c r="B69" s="321"/>
      <c r="C69" s="182"/>
      <c r="D69" s="183"/>
      <c r="E69" s="183"/>
      <c r="F69" s="183"/>
      <c r="G69" s="184"/>
      <c r="H69" s="185"/>
      <c r="I69" s="183"/>
      <c r="J69" s="183"/>
      <c r="K69" s="183"/>
      <c r="L69" s="186"/>
      <c r="M69" s="182"/>
      <c r="N69" s="183"/>
      <c r="O69" s="183"/>
      <c r="P69" s="183"/>
      <c r="Q69" s="184"/>
      <c r="R69" s="3"/>
    </row>
    <row r="70" spans="1:50" ht="13.6" x14ac:dyDescent="0.25">
      <c r="A70" s="187"/>
      <c r="B70" s="188" t="s">
        <v>77</v>
      </c>
      <c r="C70" s="177">
        <f>D70+E70+F70+G70</f>
        <v>21761.815999999999</v>
      </c>
      <c r="D70" s="178">
        <f>D71+D72</f>
        <v>0</v>
      </c>
      <c r="E70" s="178">
        <f>E71+E72</f>
        <v>0</v>
      </c>
      <c r="F70" s="178">
        <f>F71+F72</f>
        <v>6761.3759999999993</v>
      </c>
      <c r="G70" s="179">
        <f>G71+G72</f>
        <v>15000.44</v>
      </c>
      <c r="H70" s="180">
        <v>23285.423943052338</v>
      </c>
      <c r="I70" s="178">
        <v>0</v>
      </c>
      <c r="J70" s="178">
        <v>0</v>
      </c>
      <c r="K70" s="178">
        <v>8233.5</v>
      </c>
      <c r="L70" s="181">
        <v>15051.923943052338</v>
      </c>
      <c r="M70" s="177">
        <f>N70+O70+P70+Q70</f>
        <v>23896.2</v>
      </c>
      <c r="N70" s="178">
        <f>N71+N72</f>
        <v>0</v>
      </c>
      <c r="O70" s="178">
        <f>O71+O72</f>
        <v>0</v>
      </c>
      <c r="P70" s="178">
        <f>P71+P72</f>
        <v>7424.5271245377671</v>
      </c>
      <c r="Q70" s="179">
        <f>Q71+Q72</f>
        <v>16471.672875462235</v>
      </c>
      <c r="R70" s="3"/>
    </row>
    <row r="71" spans="1:50" ht="13.6" x14ac:dyDescent="0.25">
      <c r="A71" s="187"/>
      <c r="B71" s="188" t="s">
        <v>70</v>
      </c>
      <c r="C71" s="177">
        <f>D71+E71+F71+G71</f>
        <v>10035.572</v>
      </c>
      <c r="D71" s="178">
        <f t="shared" ref="D71:G72" si="10">D58+D61+D64+D67</f>
        <v>0</v>
      </c>
      <c r="E71" s="178">
        <f t="shared" si="10"/>
        <v>0</v>
      </c>
      <c r="F71" s="178">
        <f t="shared" si="10"/>
        <v>6761.3759999999993</v>
      </c>
      <c r="G71" s="179">
        <f t="shared" si="10"/>
        <v>3274.1960000000004</v>
      </c>
      <c r="H71" s="180">
        <v>10901.973772439251</v>
      </c>
      <c r="I71" s="178">
        <v>0</v>
      </c>
      <c r="J71" s="178">
        <v>0</v>
      </c>
      <c r="K71" s="178">
        <v>8233.5</v>
      </c>
      <c r="L71" s="181">
        <v>2668.4737724392517</v>
      </c>
      <c r="M71" s="177">
        <f>N71+O71+P71+Q71</f>
        <v>11019.854024425167</v>
      </c>
      <c r="N71" s="178">
        <f t="shared" ref="N71:Q72" si="11">N58+N61+N64+N67</f>
        <v>0</v>
      </c>
      <c r="O71" s="178">
        <f t="shared" si="11"/>
        <v>0</v>
      </c>
      <c r="P71" s="178">
        <f t="shared" si="11"/>
        <v>7424.5271245377671</v>
      </c>
      <c r="Q71" s="179">
        <f t="shared" si="11"/>
        <v>3595.3268998873996</v>
      </c>
      <c r="R71" s="3"/>
    </row>
    <row r="72" spans="1:50" thickBot="1" x14ac:dyDescent="0.3">
      <c r="A72" s="187"/>
      <c r="B72" s="188" t="s">
        <v>71</v>
      </c>
      <c r="C72" s="189">
        <f>D72+E72+F72+G72</f>
        <v>11726.244000000001</v>
      </c>
      <c r="D72" s="190">
        <f t="shared" si="10"/>
        <v>0</v>
      </c>
      <c r="E72" s="190">
        <f t="shared" si="10"/>
        <v>0</v>
      </c>
      <c r="F72" s="190">
        <f t="shared" si="10"/>
        <v>0</v>
      </c>
      <c r="G72" s="191">
        <f t="shared" si="10"/>
        <v>11726.244000000001</v>
      </c>
      <c r="H72" s="189">
        <v>12383.450170613087</v>
      </c>
      <c r="I72" s="190">
        <v>0</v>
      </c>
      <c r="J72" s="190">
        <v>0</v>
      </c>
      <c r="K72" s="190">
        <v>0</v>
      </c>
      <c r="L72" s="191">
        <v>12383.450170613087</v>
      </c>
      <c r="M72" s="189">
        <f>N72+O72+P72+Q72</f>
        <v>12876.345975574834</v>
      </c>
      <c r="N72" s="190">
        <f t="shared" si="11"/>
        <v>0</v>
      </c>
      <c r="O72" s="190">
        <f t="shared" si="11"/>
        <v>0</v>
      </c>
      <c r="P72" s="190">
        <f t="shared" si="11"/>
        <v>0</v>
      </c>
      <c r="Q72" s="191">
        <f t="shared" si="11"/>
        <v>12876.345975574834</v>
      </c>
      <c r="R72" s="3"/>
    </row>
    <row r="73" spans="1:50" ht="13.6" x14ac:dyDescent="0.25">
      <c r="A73" s="192"/>
      <c r="B73" s="193"/>
      <c r="C73" s="193"/>
      <c r="D73" s="193"/>
      <c r="E73" s="193"/>
      <c r="F73" s="193"/>
      <c r="G73" s="193"/>
      <c r="H73" s="193"/>
      <c r="I73" s="193"/>
      <c r="J73" s="193"/>
      <c r="K73" s="193"/>
      <c r="L73" s="193"/>
      <c r="M73" s="193"/>
      <c r="N73" s="193"/>
      <c r="O73" s="193"/>
      <c r="P73" s="193"/>
      <c r="Q73" s="193"/>
      <c r="R73" s="3"/>
    </row>
    <row r="74" spans="1:50" ht="13.6" x14ac:dyDescent="0.25">
      <c r="A74" s="192"/>
      <c r="B74" s="193"/>
      <c r="C74" s="193"/>
      <c r="D74" s="193"/>
      <c r="E74" s="193"/>
      <c r="F74" s="193"/>
      <c r="G74" s="193"/>
      <c r="H74" s="193"/>
      <c r="I74" s="193"/>
      <c r="J74" s="193"/>
      <c r="K74" s="193"/>
      <c r="L74" s="193"/>
      <c r="M74" s="193"/>
      <c r="N74" s="193"/>
      <c r="O74" s="193"/>
      <c r="P74" s="193"/>
      <c r="Q74" s="193"/>
      <c r="R74" s="3"/>
    </row>
    <row r="75" spans="1:50" ht="18.350000000000001" x14ac:dyDescent="0.25">
      <c r="A75" s="192"/>
      <c r="B75" s="194" t="s">
        <v>78</v>
      </c>
      <c r="C75" s="198"/>
      <c r="D75" s="198"/>
      <c r="E75" s="198"/>
      <c r="F75" s="198"/>
      <c r="G75" s="198"/>
      <c r="H75" s="198"/>
      <c r="I75" s="198"/>
      <c r="J75" s="198"/>
      <c r="K75" s="198"/>
      <c r="L75" s="198"/>
      <c r="M75" s="197"/>
      <c r="N75" s="198" t="s">
        <v>79</v>
      </c>
      <c r="O75" s="193"/>
      <c r="P75" s="193"/>
      <c r="Q75" s="193"/>
      <c r="R75" s="3"/>
      <c r="T75" s="194"/>
      <c r="U75" s="195"/>
      <c r="V75" s="196"/>
      <c r="W75" s="197"/>
      <c r="X75" s="198"/>
      <c r="Y75" s="200"/>
      <c r="Z75" s="200"/>
      <c r="AA75" s="199"/>
      <c r="AB75" s="200"/>
      <c r="AC75" s="200"/>
      <c r="AD75" s="199"/>
      <c r="AE75" s="200"/>
      <c r="AF75" s="195"/>
      <c r="AI75" s="196"/>
      <c r="AJ75" s="193"/>
      <c r="AK75" s="193"/>
      <c r="AL75" s="193"/>
      <c r="AM75" s="193"/>
      <c r="AN75" s="193"/>
      <c r="AO75" s="193"/>
      <c r="AP75" s="193"/>
      <c r="AQ75" s="193"/>
      <c r="AR75" s="193"/>
      <c r="AS75" s="193"/>
      <c r="AU75" s="193"/>
      <c r="AV75" s="193"/>
      <c r="AW75" s="198" t="s">
        <v>79</v>
      </c>
      <c r="AX75" s="193"/>
    </row>
    <row r="76" spans="1:50" ht="13.6" x14ac:dyDescent="0.25">
      <c r="A76" s="192"/>
      <c r="B76" s="193"/>
      <c r="C76" s="193"/>
      <c r="D76" s="193"/>
      <c r="E76" s="193"/>
      <c r="F76" s="193"/>
      <c r="G76" s="193"/>
      <c r="H76" s="193"/>
      <c r="I76" s="193"/>
      <c r="J76" s="193"/>
      <c r="K76" s="193"/>
      <c r="L76" s="193"/>
      <c r="M76" s="193"/>
      <c r="N76" s="193"/>
      <c r="O76" s="193"/>
      <c r="P76" s="193"/>
      <c r="Q76" s="193"/>
      <c r="R76" s="3"/>
    </row>
    <row r="77" spans="1:50" ht="13.6" x14ac:dyDescent="0.25">
      <c r="A77" s="192"/>
      <c r="B77" s="193"/>
      <c r="C77" s="193"/>
      <c r="D77" s="193"/>
      <c r="E77" s="193"/>
      <c r="F77" s="193"/>
      <c r="G77" s="193"/>
      <c r="H77" s="193"/>
      <c r="I77" s="193"/>
      <c r="J77" s="193"/>
      <c r="K77" s="193"/>
      <c r="L77" s="193"/>
      <c r="M77" s="193"/>
      <c r="N77" s="193"/>
      <c r="O77" s="193"/>
      <c r="P77" s="193"/>
      <c r="Q77" s="193"/>
      <c r="R77" s="3"/>
    </row>
    <row r="109" spans="3:17" x14ac:dyDescent="0.25">
      <c r="C109" s="201"/>
      <c r="D109" s="201"/>
      <c r="E109" s="201"/>
      <c r="F109" s="201"/>
      <c r="G109" s="201"/>
      <c r="H109" s="201"/>
      <c r="I109" s="201"/>
      <c r="J109" s="201"/>
      <c r="K109" s="201"/>
      <c r="L109" s="201">
        <v>6</v>
      </c>
      <c r="Q109" s="201">
        <v>6</v>
      </c>
    </row>
  </sheetData>
  <protectedRanges>
    <protectedRange sqref="A40:A41 A43" name="Диапазон1_1_1"/>
    <protectedRange sqref="A48:B50" name="Диапазон1_1_2"/>
    <protectedRange sqref="A57:B59" name="Диапазон1_1_3"/>
  </protectedRanges>
  <mergeCells count="7">
    <mergeCell ref="A51:B51"/>
    <mergeCell ref="A69:B69"/>
    <mergeCell ref="C4:G4"/>
    <mergeCell ref="H4:L4"/>
    <mergeCell ref="M4:Q4"/>
    <mergeCell ref="A4:A5"/>
    <mergeCell ref="B4:B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7"/>
  <sheetViews>
    <sheetView showZeros="0" topLeftCell="A55" workbookViewId="0">
      <selection activeCell="M86" sqref="M86"/>
    </sheetView>
  </sheetViews>
  <sheetFormatPr defaultColWidth="8" defaultRowHeight="13.6" x14ac:dyDescent="0.25"/>
  <cols>
    <col min="1" max="1" width="5.625" style="3" customWidth="1"/>
    <col min="2" max="2" width="41.625" style="115" customWidth="1"/>
    <col min="3" max="7" width="8" style="3"/>
    <col min="8" max="8" width="8.625" style="3" customWidth="1"/>
    <col min="9" max="12" width="8" style="3"/>
    <col min="13" max="13" width="8.875" style="3" customWidth="1"/>
    <col min="14" max="16384" width="8" style="3"/>
  </cols>
  <sheetData>
    <row r="1" spans="1:17" x14ac:dyDescent="0.25">
      <c r="A1" s="1"/>
      <c r="B1" s="2"/>
    </row>
    <row r="2" spans="1:17" ht="16.5" customHeight="1" x14ac:dyDescent="0.25">
      <c r="B2" s="4" t="s">
        <v>80</v>
      </c>
      <c r="G2" s="3" t="s">
        <v>81</v>
      </c>
      <c r="H2" s="5"/>
      <c r="I2" s="5"/>
      <c r="J2" s="5"/>
      <c r="L2" s="6" t="s">
        <v>81</v>
      </c>
    </row>
    <row r="3" spans="1:17" ht="14.3" thickBot="1" x14ac:dyDescent="0.3">
      <c r="A3" s="8" t="s">
        <v>1</v>
      </c>
      <c r="B3" s="9"/>
      <c r="C3" s="3" t="s">
        <v>1</v>
      </c>
      <c r="H3" s="10" t="str">
        <f>IF(ROUND(H11+H12-H16-H18,2)=0,"","Не сходится поступление и отпуск")</f>
        <v>Не сходится поступление и отпуск</v>
      </c>
    </row>
    <row r="4" spans="1:17" ht="12.75" customHeight="1" x14ac:dyDescent="0.25">
      <c r="A4" s="325" t="s">
        <v>2</v>
      </c>
      <c r="B4" s="327" t="s">
        <v>3</v>
      </c>
      <c r="C4" s="329" t="e">
        <f>'[1]1.4'!AL4:AP4</f>
        <v>#VALUE!</v>
      </c>
      <c r="D4" s="323"/>
      <c r="E4" s="323"/>
      <c r="F4" s="323"/>
      <c r="G4" s="324"/>
      <c r="H4" s="322" t="s">
        <v>82</v>
      </c>
      <c r="I4" s="330"/>
      <c r="J4" s="330"/>
      <c r="K4" s="330"/>
      <c r="L4" s="331"/>
      <c r="M4" s="322" t="s">
        <v>83</v>
      </c>
      <c r="N4" s="330"/>
      <c r="O4" s="330"/>
      <c r="P4" s="330"/>
      <c r="Q4" s="331"/>
    </row>
    <row r="5" spans="1:17" ht="14.3" thickBot="1" x14ac:dyDescent="0.3">
      <c r="A5" s="326"/>
      <c r="B5" s="328"/>
      <c r="C5" s="14" t="s">
        <v>7</v>
      </c>
      <c r="D5" s="14" t="s">
        <v>8</v>
      </c>
      <c r="E5" s="14" t="s">
        <v>9</v>
      </c>
      <c r="F5" s="14" t="s">
        <v>10</v>
      </c>
      <c r="G5" s="14" t="s">
        <v>11</v>
      </c>
      <c r="H5" s="13" t="s">
        <v>7</v>
      </c>
      <c r="I5" s="11" t="s">
        <v>8</v>
      </c>
      <c r="J5" s="11" t="s">
        <v>9</v>
      </c>
      <c r="K5" s="11" t="s">
        <v>10</v>
      </c>
      <c r="L5" s="12" t="s">
        <v>11</v>
      </c>
      <c r="M5" s="202" t="s">
        <v>7</v>
      </c>
      <c r="N5" s="203" t="s">
        <v>8</v>
      </c>
      <c r="O5" s="203" t="s">
        <v>9</v>
      </c>
      <c r="P5" s="203" t="s">
        <v>10</v>
      </c>
      <c r="Q5" s="204" t="s">
        <v>11</v>
      </c>
    </row>
    <row r="6" spans="1:17" ht="14.3" thickBot="1" x14ac:dyDescent="0.3">
      <c r="A6" s="15" t="s">
        <v>12</v>
      </c>
      <c r="B6" s="16" t="s">
        <v>84</v>
      </c>
      <c r="C6" s="205">
        <f>'[1]1.4'!AL6/5500</f>
        <v>5.4072870909090911</v>
      </c>
      <c r="D6" s="206">
        <f>'[1]1.4'!AM6/5500</f>
        <v>2.3860870909090903</v>
      </c>
      <c r="E6" s="207">
        <f>'[1]1.4'!AN6/5500</f>
        <v>4.317868909090909</v>
      </c>
      <c r="F6" s="206">
        <f>'[1]1.4'!AO6/5500</f>
        <v>5.4072870909090902</v>
      </c>
      <c r="G6" s="208">
        <f>'[1]1.4'!AP6/5500</f>
        <v>3.719741636363636</v>
      </c>
      <c r="H6" s="209">
        <f>'[1]1.4'!AQ6/5500</f>
        <v>5.2712983636363644</v>
      </c>
      <c r="I6" s="210">
        <f>'[1]1.4'!AR6/5500</f>
        <v>1.8181818251667376E-7</v>
      </c>
      <c r="J6" s="210">
        <f>'[1]1.4'!AS6/5500</f>
        <v>1.8181818251667376E-7</v>
      </c>
      <c r="K6" s="210">
        <f>'[1]1.4'!AT6/5500</f>
        <v>5.2712983636363635</v>
      </c>
      <c r="L6" s="210">
        <f>'[1]1.4'!AU6/5500</f>
        <v>3.4082005977017502</v>
      </c>
      <c r="M6" s="211">
        <f>'[1]1.4'!AV6/5500</f>
        <v>5.407345454545454</v>
      </c>
      <c r="N6" s="212">
        <f>'[1]1.4'!AW6/5500</f>
        <v>2.3861272727272729</v>
      </c>
      <c r="O6" s="212">
        <f>'[1]1.4'!AX6/5500</f>
        <v>4.3179272727272728</v>
      </c>
      <c r="P6" s="212">
        <f>'[1]1.4'!AY6/5500</f>
        <v>5.4073454545454549</v>
      </c>
      <c r="Q6" s="213">
        <f>'[1]1.4'!AZ6/5500</f>
        <v>3.7256212279538654</v>
      </c>
    </row>
    <row r="7" spans="1:17" ht="27.2" x14ac:dyDescent="0.25">
      <c r="A7" s="24" t="s">
        <v>14</v>
      </c>
      <c r="B7" s="25" t="s">
        <v>15</v>
      </c>
      <c r="C7" s="219"/>
      <c r="D7" s="220" t="s">
        <v>16</v>
      </c>
      <c r="E7" s="220">
        <f>'[1]1.4'!AN7/5500</f>
        <v>2.3860870909090903</v>
      </c>
      <c r="F7" s="220">
        <f>'[1]1.4'!AO7/5500</f>
        <v>4.317868909090909</v>
      </c>
      <c r="G7" s="217">
        <f>'[1]1.4'!AP7/5500</f>
        <v>3.719741636363636</v>
      </c>
      <c r="H7" s="214"/>
      <c r="I7" s="215" t="s">
        <v>16</v>
      </c>
      <c r="J7" s="216">
        <f>J6-J11-J12</f>
        <v>1.8181818251667376E-7</v>
      </c>
      <c r="K7" s="216">
        <f>K6-K11-K12</f>
        <v>4.1818801818181814</v>
      </c>
      <c r="L7" s="218">
        <f>L6-L11-L12</f>
        <v>3.4082005977017502</v>
      </c>
      <c r="M7" s="221"/>
      <c r="N7" s="222" t="s">
        <v>16</v>
      </c>
      <c r="O7" s="222">
        <f>'[1]1.4'!AX7/5500</f>
        <v>2.3861272727272729</v>
      </c>
      <c r="P7" s="222">
        <f>'[1]1.4'!AY7/5500</f>
        <v>4.3179272727272728</v>
      </c>
      <c r="Q7" s="223">
        <f>'[1]1.4'!AZ7/5500</f>
        <v>3.7256212279538654</v>
      </c>
    </row>
    <row r="8" spans="1:17" ht="14.3" x14ac:dyDescent="0.25">
      <c r="A8" s="33"/>
      <c r="B8" s="34" t="s">
        <v>8</v>
      </c>
      <c r="C8" s="229"/>
      <c r="D8" s="62" t="s">
        <v>16</v>
      </c>
      <c r="E8" s="230">
        <f>'[1]1.4'!AN8/5500</f>
        <v>2.3860870909090903</v>
      </c>
      <c r="F8" s="230">
        <f>'[1]1.4'!AO8/5500</f>
        <v>0</v>
      </c>
      <c r="G8" s="231">
        <f>'[1]1.4'!AP8/5500</f>
        <v>0</v>
      </c>
      <c r="H8" s="224"/>
      <c r="I8" s="225" t="s">
        <v>16</v>
      </c>
      <c r="J8" s="226">
        <f>J7</f>
        <v>1.8181818251667376E-7</v>
      </c>
      <c r="K8" s="62"/>
      <c r="L8" s="228"/>
      <c r="M8" s="232"/>
      <c r="N8" s="233" t="s">
        <v>16</v>
      </c>
      <c r="O8" s="233">
        <f>'[1]1.4'!AX8/5500</f>
        <v>2.3861272727272729</v>
      </c>
      <c r="P8" s="233">
        <f>'[1]1.4'!AY8/5500</f>
        <v>0</v>
      </c>
      <c r="Q8" s="234">
        <f>'[1]1.4'!AZ8/5500</f>
        <v>0</v>
      </c>
    </row>
    <row r="9" spans="1:17" ht="14.3" x14ac:dyDescent="0.25">
      <c r="A9" s="33"/>
      <c r="B9" s="34" t="s">
        <v>9</v>
      </c>
      <c r="C9" s="229"/>
      <c r="D9" s="62" t="s">
        <v>16</v>
      </c>
      <c r="E9" s="62" t="s">
        <v>16</v>
      </c>
      <c r="F9" s="230">
        <f>'[1]1.4'!AO9/5500</f>
        <v>4.317868909090909</v>
      </c>
      <c r="G9" s="227"/>
      <c r="H9" s="224"/>
      <c r="I9" s="225" t="s">
        <v>16</v>
      </c>
      <c r="J9" s="225" t="s">
        <v>16</v>
      </c>
      <c r="K9" s="226">
        <f>K7-K8</f>
        <v>4.1818801818181814</v>
      </c>
      <c r="L9" s="228"/>
      <c r="M9" s="232"/>
      <c r="N9" s="233" t="s">
        <v>16</v>
      </c>
      <c r="O9" s="233" t="s">
        <v>16</v>
      </c>
      <c r="P9" s="233">
        <f>'[1]1.4'!AY9/5500</f>
        <v>4.3179272727272728</v>
      </c>
      <c r="Q9" s="234">
        <f>'[1]1.4'!AZ9/5500</f>
        <v>0</v>
      </c>
    </row>
    <row r="10" spans="1:17" ht="14.95" thickBot="1" x14ac:dyDescent="0.3">
      <c r="A10" s="43"/>
      <c r="B10" s="44" t="s">
        <v>10</v>
      </c>
      <c r="C10" s="239"/>
      <c r="D10" s="240" t="s">
        <v>16</v>
      </c>
      <c r="E10" s="240" t="s">
        <v>16</v>
      </c>
      <c r="F10" s="240" t="s">
        <v>16</v>
      </c>
      <c r="G10" s="237">
        <v>3.4082005977017507</v>
      </c>
      <c r="H10" s="235"/>
      <c r="I10" s="236" t="s">
        <v>16</v>
      </c>
      <c r="J10" s="236" t="s">
        <v>16</v>
      </c>
      <c r="K10" s="236" t="s">
        <v>16</v>
      </c>
      <c r="L10" s="238">
        <f>L7-L8-L9</f>
        <v>3.4082005977017502</v>
      </c>
      <c r="M10" s="241"/>
      <c r="N10" s="242" t="s">
        <v>16</v>
      </c>
      <c r="O10" s="242" t="s">
        <v>16</v>
      </c>
      <c r="P10" s="242" t="s">
        <v>16</v>
      </c>
      <c r="Q10" s="243">
        <f>'[1]1.4'!AZ10/5500</f>
        <v>3.7256212279538654</v>
      </c>
    </row>
    <row r="11" spans="1:17" x14ac:dyDescent="0.25">
      <c r="A11" s="24" t="s">
        <v>17</v>
      </c>
      <c r="B11" s="25" t="s">
        <v>18</v>
      </c>
      <c r="C11" s="246">
        <v>0</v>
      </c>
      <c r="D11" s="247"/>
      <c r="E11" s="247"/>
      <c r="F11" s="247"/>
      <c r="G11" s="247"/>
      <c r="H11" s="73"/>
      <c r="I11" s="73"/>
      <c r="J11" s="73"/>
      <c r="K11" s="73"/>
      <c r="L11" s="245"/>
      <c r="M11" s="245"/>
      <c r="N11" s="245"/>
      <c r="O11" s="245"/>
      <c r="P11" s="245"/>
      <c r="Q11" s="244"/>
    </row>
    <row r="12" spans="1:17" ht="14.3" x14ac:dyDescent="0.25">
      <c r="A12" s="33" t="s">
        <v>19</v>
      </c>
      <c r="B12" s="34" t="s">
        <v>20</v>
      </c>
      <c r="C12" s="250">
        <v>5.2712981818181817</v>
      </c>
      <c r="D12" s="230">
        <v>0</v>
      </c>
      <c r="E12" s="230">
        <v>0</v>
      </c>
      <c r="F12" s="230">
        <v>5.2712981818181817</v>
      </c>
      <c r="G12" s="251">
        <v>0</v>
      </c>
      <c r="H12" s="248">
        <f t="shared" ref="H12:H16" si="0">I12+J12+K12+L12</f>
        <v>1.0894181818181816</v>
      </c>
      <c r="I12" s="230">
        <f>I13+I14+I15</f>
        <v>0</v>
      </c>
      <c r="J12" s="230">
        <f>J13+J14+J15</f>
        <v>0</v>
      </c>
      <c r="K12" s="230">
        <f>K13+K14+K15</f>
        <v>1.0894181818181816</v>
      </c>
      <c r="L12" s="249">
        <f>L13+L14+L15</f>
        <v>0</v>
      </c>
      <c r="M12" s="232">
        <f>'[1]1.4'!AV12/5500</f>
        <v>5.4073272727272723</v>
      </c>
      <c r="N12" s="233">
        <f>'[1]1.4'!AW12/5500</f>
        <v>2.3861090909090912</v>
      </c>
      <c r="O12" s="233">
        <f>'[1]1.4'!AX12/5500</f>
        <v>1.9318000000000002</v>
      </c>
      <c r="P12" s="233">
        <f>'[1]1.4'!AY12/5500</f>
        <v>1.0894181818181816</v>
      </c>
      <c r="Q12" s="234">
        <f>'[1]1.4'!AZ12/5500</f>
        <v>0</v>
      </c>
    </row>
    <row r="13" spans="1:17" ht="14.3" x14ac:dyDescent="0.25">
      <c r="A13" s="33" t="s">
        <v>21</v>
      </c>
      <c r="B13" s="59" t="s">
        <v>22</v>
      </c>
      <c r="C13" s="252">
        <f>'[1]1.4'!AQ13/5500</f>
        <v>0</v>
      </c>
      <c r="D13" s="60">
        <f>'[1]1.4'!AR13/5500</f>
        <v>0</v>
      </c>
      <c r="E13" s="60">
        <f>'[1]1.4'!AS13/5500</f>
        <v>0</v>
      </c>
      <c r="F13" s="60">
        <f>'[1]1.4'!AT13/5500</f>
        <v>0</v>
      </c>
      <c r="G13" s="253">
        <f>'[1]1.4'!AU13/5500</f>
        <v>0</v>
      </c>
      <c r="H13" s="248">
        <f t="shared" si="0"/>
        <v>0</v>
      </c>
      <c r="I13" s="62"/>
      <c r="J13" s="62"/>
      <c r="K13" s="62"/>
      <c r="L13" s="228"/>
      <c r="M13" s="232">
        <f>'[1]1.4'!AV13/5500</f>
        <v>0</v>
      </c>
      <c r="N13" s="233">
        <f>'[1]1.4'!AW13/5500</f>
        <v>0</v>
      </c>
      <c r="O13" s="233">
        <f>'[1]1.4'!AX13/5500</f>
        <v>0</v>
      </c>
      <c r="P13" s="233">
        <f>'[1]1.4'!AY13/5500</f>
        <v>0</v>
      </c>
      <c r="Q13" s="234">
        <f>'[1]1.4'!AZ13/5500</f>
        <v>0</v>
      </c>
    </row>
    <row r="14" spans="1:17" ht="27.2" x14ac:dyDescent="0.25">
      <c r="A14" s="33" t="s">
        <v>23</v>
      </c>
      <c r="B14" s="59" t="s">
        <v>24</v>
      </c>
      <c r="C14" s="252">
        <f>'[1]1.4'!AQ14/5500</f>
        <v>4.3477890909090906</v>
      </c>
      <c r="D14" s="60">
        <f>'[1]1.4'!AR14/5500</f>
        <v>0</v>
      </c>
      <c r="E14" s="60">
        <f>'[1]1.4'!AS14/5500</f>
        <v>0</v>
      </c>
      <c r="F14" s="60">
        <f>'[1]1.4'!AT14/5500</f>
        <v>4.3477890909090906</v>
      </c>
      <c r="G14" s="253">
        <f>'[1]1.4'!AU14/5500</f>
        <v>0</v>
      </c>
      <c r="H14" s="248">
        <f t="shared" si="0"/>
        <v>1.0894181818181816</v>
      </c>
      <c r="I14" s="62"/>
      <c r="J14" s="62"/>
      <c r="K14" s="60">
        <f>'[1]1.4'!AY14/5500</f>
        <v>1.0894181818181816</v>
      </c>
      <c r="L14" s="254"/>
      <c r="M14" s="232">
        <f>'[1]1.4'!AV14/5500</f>
        <v>4.5872909090909086</v>
      </c>
      <c r="N14" s="233">
        <f>'[1]1.4'!AW14/5500</f>
        <v>2.0873454545454546</v>
      </c>
      <c r="O14" s="233">
        <f>'[1]1.4'!AX14/5500</f>
        <v>1.4105272727272729</v>
      </c>
      <c r="P14" s="233">
        <f>'[1]1.4'!AY14/5500</f>
        <v>1.0894181818181816</v>
      </c>
      <c r="Q14" s="234">
        <f>'[1]1.4'!AZ14/5500</f>
        <v>0</v>
      </c>
    </row>
    <row r="15" spans="1:17" ht="14.95" thickBot="1" x14ac:dyDescent="0.3">
      <c r="A15" s="43" t="s">
        <v>25</v>
      </c>
      <c r="B15" s="64" t="s">
        <v>26</v>
      </c>
      <c r="C15" s="252">
        <f>'[1]1.4'!AQ15/5500</f>
        <v>0.92350909090909072</v>
      </c>
      <c r="D15" s="60">
        <f>'[1]1.4'!AR15/5500</f>
        <v>0</v>
      </c>
      <c r="E15" s="60">
        <f>'[1]1.4'!AS15/5500</f>
        <v>0</v>
      </c>
      <c r="F15" s="60">
        <f>'[1]1.4'!AT15/5500</f>
        <v>0.92350909090909072</v>
      </c>
      <c r="G15" s="253">
        <f>'[1]1.4'!AU15/5500</f>
        <v>0</v>
      </c>
      <c r="H15" s="248">
        <f t="shared" si="0"/>
        <v>0</v>
      </c>
      <c r="I15" s="62"/>
      <c r="J15" s="62"/>
      <c r="K15" s="60">
        <f>'[1]1.4'!AY15/5500</f>
        <v>0</v>
      </c>
      <c r="L15" s="61"/>
      <c r="M15" s="232">
        <f>'[1]1.4'!AV15/5500</f>
        <v>0.82003636363636356</v>
      </c>
      <c r="N15" s="233">
        <f>'[1]1.4'!AW15/5500</f>
        <v>0.2987636363636364</v>
      </c>
      <c r="O15" s="233">
        <f>'[1]1.4'!AX15/5500</f>
        <v>0.52127272727272722</v>
      </c>
      <c r="P15" s="233">
        <f>'[1]1.4'!AY15/5500</f>
        <v>0</v>
      </c>
      <c r="Q15" s="234">
        <f>'[1]1.4'!AZ15/5500</f>
        <v>0</v>
      </c>
    </row>
    <row r="16" spans="1:17" ht="14.3" x14ac:dyDescent="0.25">
      <c r="A16" s="24" t="s">
        <v>27</v>
      </c>
      <c r="B16" s="25" t="s">
        <v>85</v>
      </c>
      <c r="C16" s="259">
        <v>1.0358074545454548</v>
      </c>
      <c r="D16" s="260"/>
      <c r="E16" s="260"/>
      <c r="F16" s="260">
        <v>0.36609776593461318</v>
      </c>
      <c r="G16" s="260">
        <v>0.66970968861084146</v>
      </c>
      <c r="H16" s="257">
        <f t="shared" si="0"/>
        <v>1.0625818181818183</v>
      </c>
      <c r="I16" s="255"/>
      <c r="J16" s="255"/>
      <c r="K16" s="256">
        <f>'[1]1.4'!AY16/5500</f>
        <v>0.33181818181818185</v>
      </c>
      <c r="L16" s="258">
        <f>'[1]1.4'!AZ16/5500</f>
        <v>0.7307636363636365</v>
      </c>
      <c r="M16" s="261">
        <f>'[1]1.4'!AV16/5500</f>
        <v>1.0625818181818183</v>
      </c>
      <c r="N16" s="262">
        <f>'[1]1.4'!AW16/5500</f>
        <v>0</v>
      </c>
      <c r="O16" s="262">
        <f>'[1]1.4'!AX16/5500</f>
        <v>0</v>
      </c>
      <c r="P16" s="262">
        <f>'[1]1.4'!AY16/5500</f>
        <v>0.33181818181818185</v>
      </c>
      <c r="Q16" s="263">
        <f>'[1]1.4'!AZ16/5500</f>
        <v>0.7307636363636365</v>
      </c>
    </row>
    <row r="17" spans="1:17" ht="14.95" thickBot="1" x14ac:dyDescent="0.3">
      <c r="A17" s="43"/>
      <c r="B17" s="44" t="s">
        <v>29</v>
      </c>
      <c r="C17" s="265">
        <f t="shared" ref="C17:G17" si="1">IF(C6=0,0,C16/C6)</f>
        <v>0.19155769559320945</v>
      </c>
      <c r="D17" s="267">
        <f t="shared" si="1"/>
        <v>0</v>
      </c>
      <c r="E17" s="267">
        <f t="shared" si="1"/>
        <v>0</v>
      </c>
      <c r="F17" s="267">
        <f t="shared" si="1"/>
        <v>6.7704517955058982E-2</v>
      </c>
      <c r="G17" s="267">
        <f t="shared" si="1"/>
        <v>0.1800419905683395</v>
      </c>
      <c r="H17" s="264">
        <f t="shared" ref="H17:M17" si="2">IF(H6=0,0,H16/H6)</f>
        <v>0.20157876577655992</v>
      </c>
      <c r="I17" s="264">
        <f t="shared" si="2"/>
        <v>0</v>
      </c>
      <c r="J17" s="264">
        <f t="shared" si="2"/>
        <v>0</v>
      </c>
      <c r="K17" s="264">
        <f t="shared" si="2"/>
        <v>6.294809341607438E-2</v>
      </c>
      <c r="L17" s="266">
        <f t="shared" si="2"/>
        <v>0.21441332909113739</v>
      </c>
      <c r="M17" s="268">
        <f t="shared" si="2"/>
        <v>0.19650710817608374</v>
      </c>
      <c r="N17" s="269">
        <f t="shared" ref="N17:Q17" si="3">IF(N6=0,0,N16/N6)</f>
        <v>0</v>
      </c>
      <c r="O17" s="269">
        <f t="shared" si="3"/>
        <v>0</v>
      </c>
      <c r="P17" s="269">
        <f t="shared" si="3"/>
        <v>6.1364339417089214E-2</v>
      </c>
      <c r="Q17" s="270">
        <f t="shared" si="3"/>
        <v>0.19614544572610149</v>
      </c>
    </row>
    <row r="18" spans="1:17" ht="14.3" x14ac:dyDescent="0.25">
      <c r="A18" s="24" t="s">
        <v>30</v>
      </c>
      <c r="B18" s="25" t="s">
        <v>86</v>
      </c>
      <c r="C18" s="271">
        <v>4.2354909090909096</v>
      </c>
      <c r="D18" s="271">
        <v>0</v>
      </c>
      <c r="E18" s="271">
        <v>0</v>
      </c>
      <c r="F18" s="271">
        <v>1.4970000000000001</v>
      </c>
      <c r="G18" s="271">
        <v>2.7384909090909093</v>
      </c>
      <c r="H18" s="257">
        <f>I18+J18+K18+L18</f>
        <v>4.3447636363636359</v>
      </c>
      <c r="I18" s="272">
        <f>I19+I23+I27+I28</f>
        <v>0</v>
      </c>
      <c r="J18" s="272">
        <f>J19+J23+J27+J28</f>
        <v>0</v>
      </c>
      <c r="K18" s="272">
        <f>K19+K23+K27+K28</f>
        <v>1.3499060447734073</v>
      </c>
      <c r="L18" s="273">
        <f>L19+L23+L27+L28</f>
        <v>2.9948575915902289</v>
      </c>
      <c r="M18" s="261">
        <f>'[1]1.4'!AV18/5500</f>
        <v>4.3447636363636359</v>
      </c>
      <c r="N18" s="262">
        <f>'[1]1.4'!AW18/5500</f>
        <v>0</v>
      </c>
      <c r="O18" s="262">
        <f>'[1]1.4'!AX18/5500</f>
        <v>0</v>
      </c>
      <c r="P18" s="262">
        <f>'[1]1.4'!AY18/5500</f>
        <v>1.3499060447734073</v>
      </c>
      <c r="Q18" s="263">
        <f>'[1]1.4'!AZ18/5500</f>
        <v>2.9948575915902289</v>
      </c>
    </row>
    <row r="19" spans="1:17" ht="40.75" x14ac:dyDescent="0.25">
      <c r="A19" s="33" t="s">
        <v>32</v>
      </c>
      <c r="B19" s="34" t="s">
        <v>87</v>
      </c>
      <c r="C19" s="251">
        <v>4.2354909090909096</v>
      </c>
      <c r="D19" s="230">
        <v>0</v>
      </c>
      <c r="E19" s="230">
        <v>0</v>
      </c>
      <c r="F19" s="230">
        <v>1.4970000000000001</v>
      </c>
      <c r="G19" s="251">
        <v>2.7384909090909093</v>
      </c>
      <c r="H19" s="248">
        <f>I19+J19+K19+L19</f>
        <v>4.3447636363636359</v>
      </c>
      <c r="I19" s="230">
        <f>I20+I21+I22</f>
        <v>0</v>
      </c>
      <c r="J19" s="230">
        <f>J20+J21+J22</f>
        <v>0</v>
      </c>
      <c r="K19" s="230">
        <f>K20+K21+K22</f>
        <v>1.3499060447734073</v>
      </c>
      <c r="L19" s="249">
        <f>L20+L21+L22</f>
        <v>2.9948575915902289</v>
      </c>
      <c r="M19" s="232">
        <f>'[1]1.4'!AV19/5500</f>
        <v>4.3447636363636359</v>
      </c>
      <c r="N19" s="233">
        <f>'[1]1.4'!AW19/5500</f>
        <v>0</v>
      </c>
      <c r="O19" s="233">
        <f>'[1]1.4'!AX19/5500</f>
        <v>0</v>
      </c>
      <c r="P19" s="233">
        <f>'[1]1.4'!AY19/5500</f>
        <v>1.3499060447734073</v>
      </c>
      <c r="Q19" s="234">
        <f>'[1]1.4'!AZ19/5500</f>
        <v>2.9948575915902289</v>
      </c>
    </row>
    <row r="20" spans="1:17" ht="14.3" x14ac:dyDescent="0.25">
      <c r="A20" s="92" t="s">
        <v>34</v>
      </c>
      <c r="B20" s="59" t="s">
        <v>35</v>
      </c>
      <c r="C20" s="274">
        <v>4.2354909090909096</v>
      </c>
      <c r="D20" s="60"/>
      <c r="E20" s="60"/>
      <c r="F20" s="60">
        <v>1.4970000000000001</v>
      </c>
      <c r="G20" s="253">
        <v>2.7384909090909093</v>
      </c>
      <c r="H20" s="248">
        <f>I20+J20+K20+L20</f>
        <v>4.3447636363636359</v>
      </c>
      <c r="I20" s="62"/>
      <c r="J20" s="62"/>
      <c r="K20" s="60">
        <f>'[1]1.4'!AY20/5500</f>
        <v>1.3499060447734073</v>
      </c>
      <c r="L20" s="254">
        <f>'[1]1.4'!AZ20/5500</f>
        <v>2.9948575915902289</v>
      </c>
      <c r="M20" s="275">
        <f>'[1]1.4'!AV20/5500</f>
        <v>4.3447636363636359</v>
      </c>
      <c r="N20" s="276">
        <f>'[1]1.4'!AW20/5500</f>
        <v>0</v>
      </c>
      <c r="O20" s="276">
        <f>'[1]1.4'!AX20/5500</f>
        <v>0</v>
      </c>
      <c r="P20" s="276">
        <f>'[1]1.4'!AY20/5500</f>
        <v>1.3499060447734073</v>
      </c>
      <c r="Q20" s="277">
        <f>'[1]1.4'!AZ20/5500</f>
        <v>2.9948575915902289</v>
      </c>
    </row>
    <row r="21" spans="1:17" ht="14.3" x14ac:dyDescent="0.25">
      <c r="A21" s="92" t="s">
        <v>36</v>
      </c>
      <c r="B21" s="59" t="s">
        <v>37</v>
      </c>
      <c r="C21" s="278">
        <v>0</v>
      </c>
      <c r="D21" s="278"/>
      <c r="E21" s="278"/>
      <c r="F21" s="278"/>
      <c r="G21" s="278"/>
      <c r="H21" s="248">
        <f t="shared" ref="H21:H29" si="4">I21+J21+K21+L21</f>
        <v>0</v>
      </c>
      <c r="I21" s="62"/>
      <c r="J21" s="62"/>
      <c r="K21" s="62"/>
      <c r="L21" s="279"/>
      <c r="M21" s="275">
        <f>'[1]1.4'!AV21/5500</f>
        <v>0</v>
      </c>
      <c r="N21" s="276">
        <f>'[1]1.4'!AW21/5500</f>
        <v>0</v>
      </c>
      <c r="O21" s="276">
        <f>'[1]1.4'!AX21/5500</f>
        <v>0</v>
      </c>
      <c r="P21" s="276">
        <f>'[1]1.4'!AY21/5500</f>
        <v>0</v>
      </c>
      <c r="Q21" s="277">
        <f>'[1]1.4'!AZ21/5500</f>
        <v>0</v>
      </c>
    </row>
    <row r="22" spans="1:17" ht="14.3" x14ac:dyDescent="0.25">
      <c r="A22" s="92" t="s">
        <v>38</v>
      </c>
      <c r="B22" s="59"/>
      <c r="C22" s="278">
        <v>0</v>
      </c>
      <c r="D22" s="278"/>
      <c r="E22" s="278"/>
      <c r="F22" s="278"/>
      <c r="G22" s="278"/>
      <c r="H22" s="248">
        <f t="shared" si="4"/>
        <v>0</v>
      </c>
      <c r="I22" s="62"/>
      <c r="J22" s="62"/>
      <c r="K22" s="62"/>
      <c r="L22" s="228"/>
      <c r="M22" s="275">
        <f>'[1]1.4'!AV22/5500</f>
        <v>0</v>
      </c>
      <c r="N22" s="276">
        <f>'[1]1.4'!AW22/5500</f>
        <v>0</v>
      </c>
      <c r="O22" s="276">
        <f>'[1]1.4'!AX22/5500</f>
        <v>0</v>
      </c>
      <c r="P22" s="276">
        <f>'[1]1.4'!AY22/5500</f>
        <v>0</v>
      </c>
      <c r="Q22" s="277">
        <f>'[1]1.4'!AZ22/5500</f>
        <v>0</v>
      </c>
    </row>
    <row r="23" spans="1:17" ht="27.2" x14ac:dyDescent="0.25">
      <c r="A23" s="33" t="s">
        <v>40</v>
      </c>
      <c r="B23" s="34" t="s">
        <v>88</v>
      </c>
      <c r="C23" s="251">
        <v>0</v>
      </c>
      <c r="D23" s="230">
        <v>0</v>
      </c>
      <c r="E23" s="230">
        <v>0</v>
      </c>
      <c r="F23" s="230">
        <v>0</v>
      </c>
      <c r="G23" s="251">
        <v>0</v>
      </c>
      <c r="H23" s="248">
        <f t="shared" si="4"/>
        <v>0</v>
      </c>
      <c r="I23" s="230">
        <f>I24+I25+I26</f>
        <v>0</v>
      </c>
      <c r="J23" s="230">
        <f>J24+J25+J26</f>
        <v>0</v>
      </c>
      <c r="K23" s="230">
        <f>K24+K25+K26</f>
        <v>0</v>
      </c>
      <c r="L23" s="251">
        <f>L24+L25+L26</f>
        <v>0</v>
      </c>
      <c r="M23" s="232">
        <f>'[1]1.4'!AV23/5500</f>
        <v>0</v>
      </c>
      <c r="N23" s="233">
        <f>'[1]1.4'!AW23/5500</f>
        <v>0</v>
      </c>
      <c r="O23" s="233">
        <f>'[1]1.4'!AX23/5500</f>
        <v>0</v>
      </c>
      <c r="P23" s="233">
        <f>'[1]1.4'!AY23/5500</f>
        <v>0</v>
      </c>
      <c r="Q23" s="234">
        <f>'[1]1.4'!AZ23/5500</f>
        <v>0</v>
      </c>
    </row>
    <row r="24" spans="1:17" ht="14.3" x14ac:dyDescent="0.25">
      <c r="A24" s="92" t="s">
        <v>42</v>
      </c>
      <c r="B24" s="96"/>
      <c r="C24" s="281">
        <v>0</v>
      </c>
      <c r="D24" s="62"/>
      <c r="E24" s="62"/>
      <c r="F24" s="62"/>
      <c r="G24" s="281"/>
      <c r="H24" s="248">
        <f t="shared" si="4"/>
        <v>0</v>
      </c>
      <c r="I24" s="62"/>
      <c r="J24" s="62"/>
      <c r="K24" s="62"/>
      <c r="L24" s="281"/>
      <c r="M24" s="275">
        <f>'[1]1.4'!AV24/5500</f>
        <v>0</v>
      </c>
      <c r="N24" s="276">
        <f>'[1]1.4'!AW24/5500</f>
        <v>0</v>
      </c>
      <c r="O24" s="276">
        <f>'[1]1.4'!AX24/5500</f>
        <v>0</v>
      </c>
      <c r="P24" s="276">
        <f>'[1]1.4'!AY24/5500</f>
        <v>0</v>
      </c>
      <c r="Q24" s="277">
        <f>'[1]1.4'!AZ24/5500</f>
        <v>0</v>
      </c>
    </row>
    <row r="25" spans="1:17" ht="14.3" x14ac:dyDescent="0.25">
      <c r="A25" s="92" t="s">
        <v>43</v>
      </c>
      <c r="B25" s="96"/>
      <c r="C25" s="281">
        <v>0</v>
      </c>
      <c r="D25" s="62"/>
      <c r="E25" s="62"/>
      <c r="F25" s="62"/>
      <c r="G25" s="281"/>
      <c r="H25" s="248">
        <f t="shared" si="4"/>
        <v>0</v>
      </c>
      <c r="I25" s="62"/>
      <c r="J25" s="62"/>
      <c r="K25" s="62"/>
      <c r="L25" s="281"/>
      <c r="M25" s="275">
        <f>'[1]1.4'!AV25/5500</f>
        <v>0</v>
      </c>
      <c r="N25" s="276">
        <f>'[1]1.4'!AW25/5500</f>
        <v>0</v>
      </c>
      <c r="O25" s="276">
        <f>'[1]1.4'!AX25/5500</f>
        <v>0</v>
      </c>
      <c r="P25" s="276">
        <f>'[1]1.4'!AY25/5500</f>
        <v>0</v>
      </c>
      <c r="Q25" s="277">
        <f>'[1]1.4'!AZ25/5500</f>
        <v>0</v>
      </c>
    </row>
    <row r="26" spans="1:17" ht="14.3" x14ac:dyDescent="0.25">
      <c r="A26" s="92" t="s">
        <v>44</v>
      </c>
      <c r="B26" s="96"/>
      <c r="C26" s="281">
        <v>0</v>
      </c>
      <c r="D26" s="62"/>
      <c r="E26" s="62"/>
      <c r="F26" s="62"/>
      <c r="G26" s="281"/>
      <c r="H26" s="248">
        <f t="shared" si="4"/>
        <v>0</v>
      </c>
      <c r="I26" s="62"/>
      <c r="J26" s="62"/>
      <c r="K26" s="62"/>
      <c r="L26" s="281"/>
      <c r="M26" s="275">
        <f>'[1]1.4'!AV26/5500</f>
        <v>0</v>
      </c>
      <c r="N26" s="276">
        <f>'[1]1.4'!AW26/5500</f>
        <v>0</v>
      </c>
      <c r="O26" s="276">
        <f>'[1]1.4'!AX26/5500</f>
        <v>0</v>
      </c>
      <c r="P26" s="276">
        <f>'[1]1.4'!AY26/5500</f>
        <v>0</v>
      </c>
      <c r="Q26" s="277">
        <f>'[1]1.4'!AZ26/5500</f>
        <v>0</v>
      </c>
    </row>
    <row r="27" spans="1:17" ht="27.2" x14ac:dyDescent="0.25">
      <c r="A27" s="33" t="s">
        <v>45</v>
      </c>
      <c r="B27" s="99" t="s">
        <v>89</v>
      </c>
      <c r="C27" s="278">
        <v>0</v>
      </c>
      <c r="D27" s="278"/>
      <c r="E27" s="278"/>
      <c r="F27" s="278"/>
      <c r="G27" s="278"/>
      <c r="H27" s="248">
        <f t="shared" si="4"/>
        <v>0</v>
      </c>
      <c r="I27" s="62"/>
      <c r="J27" s="62"/>
      <c r="K27" s="62"/>
      <c r="L27" s="282"/>
      <c r="M27" s="275">
        <f>'[1]1.4'!AV27/5500</f>
        <v>0</v>
      </c>
      <c r="N27" s="276">
        <f>'[1]1.4'!AW27/5500</f>
        <v>0</v>
      </c>
      <c r="O27" s="276">
        <f>'[1]1.4'!AX27/5500</f>
        <v>0</v>
      </c>
      <c r="P27" s="276">
        <f>'[1]1.4'!AY27/5500</f>
        <v>0</v>
      </c>
      <c r="Q27" s="277">
        <f>'[1]1.4'!AZ27/5500</f>
        <v>0</v>
      </c>
    </row>
    <row r="28" spans="1:17" ht="27.2" x14ac:dyDescent="0.25">
      <c r="A28" s="33" t="s">
        <v>47</v>
      </c>
      <c r="B28" s="34" t="s">
        <v>90</v>
      </c>
      <c r="C28" s="251">
        <v>0</v>
      </c>
      <c r="D28" s="251">
        <v>0</v>
      </c>
      <c r="E28" s="251">
        <v>0</v>
      </c>
      <c r="F28" s="251">
        <v>0</v>
      </c>
      <c r="G28" s="251">
        <v>0</v>
      </c>
      <c r="H28" s="248">
        <f>I28+J28+K28+L28</f>
        <v>0</v>
      </c>
      <c r="I28" s="230">
        <f t="shared" ref="I28:K28" si="5">I29+I30</f>
        <v>0</v>
      </c>
      <c r="J28" s="230">
        <f t="shared" si="5"/>
        <v>0</v>
      </c>
      <c r="K28" s="230">
        <f t="shared" si="5"/>
        <v>0</v>
      </c>
      <c r="L28" s="251">
        <f>L29+L30</f>
        <v>0</v>
      </c>
      <c r="M28" s="232">
        <f>'[1]1.4'!AV28/5500</f>
        <v>0</v>
      </c>
      <c r="N28" s="233">
        <f>'[1]1.4'!AW28/5500</f>
        <v>0</v>
      </c>
      <c r="O28" s="233">
        <f>'[1]1.4'!AX28/5500</f>
        <v>0</v>
      </c>
      <c r="P28" s="233">
        <f>'[1]1.4'!AY28/5500</f>
        <v>0</v>
      </c>
      <c r="Q28" s="234">
        <f>'[1]1.4'!AZ28/5500</f>
        <v>0</v>
      </c>
    </row>
    <row r="29" spans="1:17" ht="11.25" customHeight="1" x14ac:dyDescent="0.25">
      <c r="A29" s="92" t="s">
        <v>49</v>
      </c>
      <c r="B29" s="100"/>
      <c r="C29" s="281">
        <v>0</v>
      </c>
      <c r="D29" s="281"/>
      <c r="E29" s="281"/>
      <c r="F29" s="281"/>
      <c r="G29" s="281"/>
      <c r="H29" s="248">
        <f t="shared" si="4"/>
        <v>0</v>
      </c>
      <c r="I29" s="62"/>
      <c r="J29" s="62"/>
      <c r="K29" s="62"/>
      <c r="L29" s="281"/>
      <c r="M29" s="275">
        <f>'[1]1.4'!AV29/5500</f>
        <v>0</v>
      </c>
      <c r="N29" s="276">
        <f>'[1]1.4'!AW29/5500</f>
        <v>0</v>
      </c>
      <c r="O29" s="276">
        <f>'[1]1.4'!AX29/5500</f>
        <v>0</v>
      </c>
      <c r="P29" s="276">
        <f>'[1]1.4'!AY29/5500</f>
        <v>0</v>
      </c>
      <c r="Q29" s="277">
        <f>'[1]1.4'!AZ29/5500</f>
        <v>0</v>
      </c>
    </row>
    <row r="30" spans="1:17" ht="11.25" customHeight="1" x14ac:dyDescent="0.25">
      <c r="A30" s="92" t="s">
        <v>50</v>
      </c>
      <c r="B30" s="96"/>
      <c r="C30" s="281">
        <v>0</v>
      </c>
      <c r="D30" s="281"/>
      <c r="E30" s="281"/>
      <c r="F30" s="281"/>
      <c r="G30" s="281"/>
      <c r="H30" s="248">
        <f>I30+J30+K30+L30</f>
        <v>0</v>
      </c>
      <c r="I30" s="280"/>
      <c r="J30" s="280"/>
      <c r="K30" s="280"/>
      <c r="L30" s="283"/>
      <c r="M30" s="275">
        <f>'[1]1.4'!AV30/5500</f>
        <v>0</v>
      </c>
      <c r="N30" s="276">
        <f>'[1]1.4'!AW30/5500</f>
        <v>0</v>
      </c>
      <c r="O30" s="276">
        <f>'[1]1.4'!AX30/5500</f>
        <v>0</v>
      </c>
      <c r="P30" s="276">
        <f>'[1]1.4'!AY30/5500</f>
        <v>0</v>
      </c>
      <c r="Q30" s="277">
        <f>'[1]1.4'!AZ30/5500</f>
        <v>0</v>
      </c>
    </row>
    <row r="31" spans="1:17" ht="11.25" customHeight="1" thickBot="1" x14ac:dyDescent="0.3">
      <c r="A31" s="101" t="s">
        <v>51</v>
      </c>
      <c r="B31" s="284"/>
      <c r="C31" s="287"/>
      <c r="D31" s="287"/>
      <c r="E31" s="287"/>
      <c r="F31" s="287"/>
      <c r="G31" s="287"/>
      <c r="H31" s="285"/>
      <c r="I31" s="286"/>
      <c r="J31" s="286"/>
      <c r="K31" s="286"/>
      <c r="L31" s="288"/>
      <c r="M31" s="241">
        <f>'[1]1.4'!AV31/5500</f>
        <v>0</v>
      </c>
      <c r="N31" s="242">
        <f>'[1]1.4'!AW31/5500</f>
        <v>0</v>
      </c>
      <c r="O31" s="242">
        <f>'[1]1.4'!AX31/5500</f>
        <v>0</v>
      </c>
      <c r="P31" s="242">
        <f>'[1]1.4'!AY31/5500</f>
        <v>0</v>
      </c>
      <c r="Q31" s="243">
        <f>'[1]1.4'!AZ31/5500</f>
        <v>0</v>
      </c>
    </row>
    <row r="32" spans="1:17" ht="18" customHeight="1" thickBot="1" x14ac:dyDescent="0.3">
      <c r="A32" s="289"/>
      <c r="B32" s="289"/>
      <c r="C32" s="289"/>
      <c r="D32" s="289"/>
      <c r="E32" s="289"/>
      <c r="F32" s="289"/>
      <c r="G32" s="289"/>
      <c r="H32" s="289"/>
      <c r="I32" s="289"/>
      <c r="J32" s="289"/>
      <c r="K32" s="289"/>
      <c r="L32" s="289"/>
      <c r="M32" s="289"/>
      <c r="N32" s="289"/>
      <c r="O32" s="289"/>
      <c r="P32" s="289"/>
      <c r="Q32" s="289"/>
    </row>
    <row r="33" spans="1:22" ht="30.1" customHeight="1" x14ac:dyDescent="0.25">
      <c r="A33" s="102" t="s">
        <v>52</v>
      </c>
      <c r="B33" s="290" t="s">
        <v>91</v>
      </c>
      <c r="C33" s="293">
        <v>5.016928618745558</v>
      </c>
      <c r="D33" s="293">
        <v>0</v>
      </c>
      <c r="E33" s="293">
        <v>0</v>
      </c>
      <c r="F33" s="293">
        <v>1.6087280210438071</v>
      </c>
      <c r="G33" s="293">
        <v>3.4082005977017507</v>
      </c>
      <c r="H33" s="292">
        <f>SUM(I33:L33)</f>
        <v>5.2528444507624048</v>
      </c>
      <c r="I33" s="291">
        <f>I34+I35</f>
        <v>0</v>
      </c>
      <c r="J33" s="291">
        <f>J34+J35</f>
        <v>0</v>
      </c>
      <c r="K33" s="291">
        <f>K34+K35</f>
        <v>1.4405883337824519</v>
      </c>
      <c r="L33" s="294">
        <f>L34+L35</f>
        <v>3.8122561169799534</v>
      </c>
      <c r="M33" s="295">
        <f>'[1]1.4'!AV33/5500</f>
        <v>5.1637788661743116</v>
      </c>
      <c r="N33" s="296">
        <f>'[1]1.4'!AW33/5500</f>
        <v>0</v>
      </c>
      <c r="O33" s="296">
        <f>'[1]1.4'!AX33/5500</f>
        <v>0</v>
      </c>
      <c r="P33" s="296">
        <f>'[1]1.4'!AY33/5500</f>
        <v>1.438157638220446</v>
      </c>
      <c r="Q33" s="297">
        <f>'[1]1.4'!AZ33/5500</f>
        <v>3.7256212279538654</v>
      </c>
    </row>
    <row r="34" spans="1:22" x14ac:dyDescent="0.25">
      <c r="A34" s="105" t="s">
        <v>54</v>
      </c>
      <c r="B34" s="106" t="s">
        <v>55</v>
      </c>
      <c r="C34" s="251">
        <v>0.78143770965464854</v>
      </c>
      <c r="D34" s="251">
        <v>0</v>
      </c>
      <c r="E34" s="251">
        <v>0</v>
      </c>
      <c r="F34" s="251">
        <v>0.11172802104380704</v>
      </c>
      <c r="G34" s="251">
        <v>0.66970968861084146</v>
      </c>
      <c r="H34" s="298">
        <f>SUM(I34:L34)</f>
        <v>0.90808081439876898</v>
      </c>
      <c r="I34" s="230">
        <f>IF((I6-I16)=0,0,I16/(I6-I16)*I35)</f>
        <v>0</v>
      </c>
      <c r="J34" s="230">
        <f>IF((J6-J16)=0,0,J16/(J6-J16)*J35)</f>
        <v>0</v>
      </c>
      <c r="K34" s="230">
        <f>IF((K6-K16)=0,0,K16/(K6-K16)*K35)</f>
        <v>9.0682289009044736E-2</v>
      </c>
      <c r="L34" s="249">
        <f>IF((L6-L16)=0,0,L16/(L6-L16)*L35)</f>
        <v>0.81739852538972424</v>
      </c>
      <c r="M34" s="232">
        <f>'[1]1.4'!AV34/5500</f>
        <v>0.81901522981067532</v>
      </c>
      <c r="N34" s="233">
        <f>'[1]1.4'!AW34/5500</f>
        <v>0</v>
      </c>
      <c r="O34" s="233">
        <f>'[1]1.4'!AX34/5500</f>
        <v>0</v>
      </c>
      <c r="P34" s="233">
        <f>'[1]1.4'!AY34/5500</f>
        <v>8.825159344703884E-2</v>
      </c>
      <c r="Q34" s="234">
        <f>'[1]1.4'!AZ34/5500</f>
        <v>0.7307636363636365</v>
      </c>
    </row>
    <row r="35" spans="1:22" ht="14.3" thickBot="1" x14ac:dyDescent="0.3">
      <c r="A35" s="108" t="s">
        <v>56</v>
      </c>
      <c r="B35" s="109" t="s">
        <v>92</v>
      </c>
      <c r="C35" s="299">
        <v>4.2354909090909096</v>
      </c>
      <c r="D35" s="299">
        <v>0</v>
      </c>
      <c r="E35" s="299">
        <v>0</v>
      </c>
      <c r="F35" s="299">
        <v>1.4970000000000001</v>
      </c>
      <c r="G35" s="299">
        <v>2.7384909090909093</v>
      </c>
      <c r="H35" s="239">
        <f>SUM(I35:L35)</f>
        <v>4.3447636363636359</v>
      </c>
      <c r="I35" s="240">
        <f>I28+I23+I19</f>
        <v>0</v>
      </c>
      <c r="J35" s="240">
        <f>J28+J23+J19</f>
        <v>0</v>
      </c>
      <c r="K35" s="240">
        <f>K28+K23+K19</f>
        <v>1.3499060447734073</v>
      </c>
      <c r="L35" s="238">
        <f>L28+L23+L19</f>
        <v>2.9948575915902289</v>
      </c>
      <c r="M35" s="241">
        <f>'[1]1.4'!AV35/5500</f>
        <v>4.3447636363636359</v>
      </c>
      <c r="N35" s="242">
        <f>'[1]1.4'!AW35/5500</f>
        <v>0</v>
      </c>
      <c r="O35" s="242">
        <f>'[1]1.4'!AX35/5500</f>
        <v>0</v>
      </c>
      <c r="P35" s="242">
        <f>'[1]1.4'!AY35/5500</f>
        <v>1.3499060447734073</v>
      </c>
      <c r="Q35" s="243">
        <f>'[1]1.4'!AZ35/5500</f>
        <v>2.9948575915902289</v>
      </c>
    </row>
    <row r="36" spans="1:22" x14ac:dyDescent="0.25">
      <c r="M36" s="289"/>
      <c r="N36" s="289"/>
      <c r="O36" s="289"/>
      <c r="P36" s="289"/>
      <c r="Q36" s="289"/>
    </row>
    <row r="37" spans="1:22" x14ac:dyDescent="0.25">
      <c r="M37" s="289"/>
      <c r="N37" s="289"/>
      <c r="O37" s="289"/>
      <c r="P37" s="289"/>
      <c r="Q37" s="289"/>
    </row>
    <row r="38" spans="1:22" x14ac:dyDescent="0.25">
      <c r="A38" s="118"/>
      <c r="B38" s="117" t="s">
        <v>93</v>
      </c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289"/>
      <c r="N38" s="289"/>
      <c r="O38" s="289"/>
      <c r="P38" s="289"/>
      <c r="Q38" s="289"/>
      <c r="R38" s="118"/>
      <c r="S38" s="118"/>
      <c r="T38" s="118"/>
      <c r="U38" s="118"/>
      <c r="V38" s="118"/>
    </row>
    <row r="39" spans="1:22" x14ac:dyDescent="0.25">
      <c r="A39" s="121" t="s">
        <v>59</v>
      </c>
      <c r="B39" s="122" t="s">
        <v>60</v>
      </c>
      <c r="C39" s="123" t="s">
        <v>7</v>
      </c>
      <c r="D39" s="123" t="s">
        <v>8</v>
      </c>
      <c r="E39" s="123" t="s">
        <v>9</v>
      </c>
      <c r="F39" s="123" t="s">
        <v>10</v>
      </c>
      <c r="G39" s="123" t="s">
        <v>11</v>
      </c>
      <c r="H39" s="123" t="s">
        <v>7</v>
      </c>
      <c r="I39" s="123" t="s">
        <v>8</v>
      </c>
      <c r="J39" s="123" t="s">
        <v>9</v>
      </c>
      <c r="K39" s="123" t="s">
        <v>10</v>
      </c>
      <c r="L39" s="123" t="s">
        <v>11</v>
      </c>
      <c r="M39" s="300" t="s">
        <v>7</v>
      </c>
      <c r="N39" s="300" t="s">
        <v>8</v>
      </c>
      <c r="O39" s="300" t="s">
        <v>9</v>
      </c>
      <c r="P39" s="300" t="s">
        <v>10</v>
      </c>
      <c r="Q39" s="300" t="s">
        <v>11</v>
      </c>
      <c r="R39" s="301"/>
      <c r="S39" s="301"/>
      <c r="T39" s="301"/>
      <c r="U39" s="301"/>
      <c r="V39" s="301"/>
    </row>
    <row r="40" spans="1:22" x14ac:dyDescent="0.25">
      <c r="A40" s="130"/>
      <c r="B40" s="130" t="str">
        <f>'[1]1.4'!B40</f>
        <v>Центральный филиал ООО "Газпром энерго"</v>
      </c>
      <c r="C40" s="303">
        <v>0.4</v>
      </c>
      <c r="D40" s="303"/>
      <c r="E40" s="303">
        <v>0.39219999999999999</v>
      </c>
      <c r="F40" s="303"/>
      <c r="G40" s="303"/>
      <c r="H40" s="131">
        <v>0.4</v>
      </c>
      <c r="I40" s="132"/>
      <c r="J40" s="132">
        <f>'[1]1.4'!AX40/5500</f>
        <v>0.43770909090909094</v>
      </c>
      <c r="K40" s="132"/>
      <c r="L40" s="303"/>
      <c r="M40" s="304">
        <f>'[1]1.4'!AV40/5500</f>
        <v>0.43770909090909094</v>
      </c>
      <c r="N40" s="304">
        <f>'[1]1.4'!AW40/5500</f>
        <v>0</v>
      </c>
      <c r="O40" s="304">
        <f>'[1]1.4'!AX40/5500</f>
        <v>0.43770909090909094</v>
      </c>
      <c r="P40" s="304">
        <f>'[1]1.4'!AY40/5500</f>
        <v>0</v>
      </c>
      <c r="Q40" s="304">
        <f>'[1]1.4'!AZ40/5500</f>
        <v>0</v>
      </c>
      <c r="R40" s="305"/>
      <c r="S40" s="305"/>
      <c r="T40" s="305"/>
      <c r="U40" s="305"/>
      <c r="V40" s="305"/>
    </row>
    <row r="41" spans="1:22" x14ac:dyDescent="0.25">
      <c r="A41" s="130"/>
      <c r="B41" s="130" t="str">
        <f>'[1]1.4'!B41</f>
        <v>АО "РОЭК" Центральный исполнительный аппарат</v>
      </c>
      <c r="C41" s="303">
        <v>1</v>
      </c>
      <c r="D41" s="303"/>
      <c r="E41" s="303"/>
      <c r="F41" s="303">
        <v>0</v>
      </c>
      <c r="G41" s="303"/>
      <c r="H41" s="131">
        <v>1</v>
      </c>
      <c r="I41" s="132"/>
      <c r="J41" s="132"/>
      <c r="K41" s="132">
        <f>'[1]1.4'!AY41/5500</f>
        <v>0</v>
      </c>
      <c r="L41" s="303"/>
      <c r="M41" s="304">
        <f>'[1]1.4'!AV41/5500</f>
        <v>0.2987636363636364</v>
      </c>
      <c r="N41" s="304">
        <f>'[1]1.4'!AW41/5500</f>
        <v>0.2987636363636364</v>
      </c>
      <c r="O41" s="304">
        <f>'[1]1.4'!AX41/5500</f>
        <v>0</v>
      </c>
      <c r="P41" s="304">
        <f>'[1]1.4'!AY41/5500</f>
        <v>0</v>
      </c>
      <c r="Q41" s="304">
        <f>'[1]1.4'!AZ41/5500</f>
        <v>0</v>
      </c>
      <c r="R41" s="305"/>
      <c r="S41" s="305"/>
      <c r="T41" s="305"/>
      <c r="U41" s="305"/>
      <c r="V41" s="305"/>
    </row>
    <row r="42" spans="1:22" x14ac:dyDescent="0.25">
      <c r="A42" s="130"/>
      <c r="B42" s="130" t="str">
        <f>'[1]1.4'!B42</f>
        <v>Московская дирек-ция по энергообес-печению Транс-энерго - филиал ОАО "РЖД"</v>
      </c>
      <c r="C42" s="303">
        <v>0.45</v>
      </c>
      <c r="D42" s="303"/>
      <c r="E42" s="303"/>
      <c r="F42" s="303">
        <v>5.2054545454545458E-2</v>
      </c>
      <c r="G42" s="303"/>
      <c r="H42" s="131">
        <v>0.45</v>
      </c>
      <c r="I42" s="132"/>
      <c r="J42" s="132"/>
      <c r="K42" s="132">
        <f>'[1]1.4'!AY43/5500</f>
        <v>0</v>
      </c>
      <c r="L42" s="303"/>
      <c r="M42" s="304">
        <f>'[1]1.4'!AV42/5500</f>
        <v>3.3309090909090906E-2</v>
      </c>
      <c r="N42" s="304">
        <f>'[1]1.4'!AW42/5500</f>
        <v>0</v>
      </c>
      <c r="O42" s="304">
        <f>'[1]1.4'!AX42/5500</f>
        <v>3.3309090909090906E-2</v>
      </c>
      <c r="P42" s="304">
        <f>'[1]1.4'!AY42/5500</f>
        <v>0</v>
      </c>
      <c r="Q42" s="304">
        <f>'[1]1.4'!AZ42/5500</f>
        <v>0</v>
      </c>
      <c r="R42" s="305"/>
      <c r="S42" s="305"/>
      <c r="T42" s="305"/>
      <c r="U42" s="305"/>
      <c r="V42" s="305"/>
    </row>
    <row r="43" spans="1:22" x14ac:dyDescent="0.25">
      <c r="A43" s="306"/>
      <c r="B43" s="130" t="str">
        <f>'[1]1.4'!B43</f>
        <v>Прочие</v>
      </c>
      <c r="C43" s="303">
        <v>0.6</v>
      </c>
      <c r="D43" s="303"/>
      <c r="E43" s="303"/>
      <c r="F43" s="303"/>
      <c r="G43" s="303"/>
      <c r="H43" s="302">
        <v>0.6</v>
      </c>
      <c r="I43" s="303"/>
      <c r="J43" s="303"/>
      <c r="K43" s="303"/>
      <c r="L43" s="303"/>
      <c r="M43" s="304">
        <f>'[1]1.4'!AV43/5500</f>
        <v>5.0272727272727274E-2</v>
      </c>
      <c r="N43" s="304">
        <f>'[1]1.4'!AW43/5500</f>
        <v>0</v>
      </c>
      <c r="O43" s="304">
        <f>'[1]1.4'!AX43/5500</f>
        <v>5.0272727272727274E-2</v>
      </c>
      <c r="P43" s="304">
        <f>'[1]1.4'!AY43/5500</f>
        <v>0</v>
      </c>
      <c r="Q43" s="304">
        <f>'[1]1.4'!AZ43/5500</f>
        <v>0</v>
      </c>
      <c r="R43" s="305"/>
      <c r="S43" s="305"/>
      <c r="T43" s="305"/>
      <c r="U43" s="305"/>
      <c r="V43" s="305"/>
    </row>
    <row r="44" spans="1:22" x14ac:dyDescent="0.25">
      <c r="A44" s="142"/>
      <c r="B44" s="143" t="s">
        <v>65</v>
      </c>
      <c r="C44" s="307">
        <v>2.4499999999999997</v>
      </c>
      <c r="D44" s="307">
        <v>0</v>
      </c>
      <c r="E44" s="307">
        <v>0.39219999999999999</v>
      </c>
      <c r="F44" s="307">
        <v>5.2054545454545458E-2</v>
      </c>
      <c r="G44" s="307">
        <v>0</v>
      </c>
      <c r="H44" s="307">
        <f>SUM(H40:H43)</f>
        <v>2.4499999999999997</v>
      </c>
      <c r="I44" s="307">
        <f>SUM(I40:I42)</f>
        <v>0</v>
      </c>
      <c r="J44" s="307">
        <f>SUM(J40:J42)</f>
        <v>0.43770909090909094</v>
      </c>
      <c r="K44" s="307">
        <f>SUM(K40:K42)</f>
        <v>0</v>
      </c>
      <c r="L44" s="307">
        <f>SUM(L40:L42)</f>
        <v>0</v>
      </c>
      <c r="M44" s="276">
        <f>'[1]1.4'!AV44/5500</f>
        <v>0.82005454545454548</v>
      </c>
      <c r="N44" s="276">
        <f>'[1]1.4'!AW44/5500</f>
        <v>0.2987636363636364</v>
      </c>
      <c r="O44" s="276">
        <f>'[1]1.4'!AX44/5500</f>
        <v>0.52129090909090903</v>
      </c>
      <c r="P44" s="276">
        <f>'[1]1.4'!AY44/5500</f>
        <v>0</v>
      </c>
      <c r="Q44" s="276">
        <f>'[1]1.4'!AZ44/5500</f>
        <v>0</v>
      </c>
      <c r="R44" s="308"/>
      <c r="S44" s="308"/>
      <c r="T44" s="308"/>
      <c r="U44" s="308"/>
      <c r="V44" s="308"/>
    </row>
    <row r="45" spans="1:22" x14ac:dyDescent="0.25">
      <c r="A45" s="309"/>
      <c r="B45" s="310"/>
      <c r="C45" s="310"/>
      <c r="D45" s="310"/>
      <c r="E45" s="310"/>
      <c r="F45" s="310"/>
      <c r="G45" s="310"/>
      <c r="H45" s="310"/>
      <c r="I45" s="310"/>
      <c r="J45" s="310"/>
      <c r="K45" s="310"/>
      <c r="L45" s="310"/>
      <c r="M45" s="289"/>
      <c r="N45" s="289"/>
      <c r="O45" s="289"/>
      <c r="P45" s="289"/>
      <c r="Q45" s="289"/>
      <c r="R45" s="308"/>
      <c r="S45" s="308"/>
      <c r="T45" s="308"/>
      <c r="U45" s="308"/>
      <c r="V45" s="308"/>
    </row>
    <row r="46" spans="1:22" x14ac:dyDescent="0.25">
      <c r="A46" s="118"/>
      <c r="B46" s="117" t="s">
        <v>94</v>
      </c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289"/>
      <c r="N46" s="289"/>
      <c r="O46" s="289"/>
      <c r="P46" s="289"/>
      <c r="Q46" s="289"/>
      <c r="R46" s="311"/>
      <c r="S46" s="311"/>
      <c r="T46" s="311"/>
      <c r="U46" s="311"/>
      <c r="V46" s="311"/>
    </row>
    <row r="47" spans="1:22" x14ac:dyDescent="0.25">
      <c r="A47" s="121" t="s">
        <v>59</v>
      </c>
      <c r="B47" s="122" t="s">
        <v>60</v>
      </c>
      <c r="C47" s="123" t="s">
        <v>7</v>
      </c>
      <c r="D47" s="123" t="s">
        <v>8</v>
      </c>
      <c r="E47" s="123" t="s">
        <v>9</v>
      </c>
      <c r="F47" s="123" t="s">
        <v>10</v>
      </c>
      <c r="G47" s="123" t="s">
        <v>11</v>
      </c>
      <c r="H47" s="123" t="s">
        <v>7</v>
      </c>
      <c r="I47" s="123" t="s">
        <v>8</v>
      </c>
      <c r="J47" s="123" t="s">
        <v>9</v>
      </c>
      <c r="K47" s="123" t="s">
        <v>10</v>
      </c>
      <c r="L47" s="123" t="s">
        <v>11</v>
      </c>
      <c r="M47" s="300" t="s">
        <v>7</v>
      </c>
      <c r="N47" s="300" t="s">
        <v>8</v>
      </c>
      <c r="O47" s="300" t="s">
        <v>9</v>
      </c>
      <c r="P47" s="300" t="s">
        <v>10</v>
      </c>
      <c r="Q47" s="300" t="s">
        <v>11</v>
      </c>
      <c r="R47" s="301"/>
      <c r="S47" s="301"/>
      <c r="T47" s="301"/>
      <c r="U47" s="301"/>
      <c r="V47" s="301"/>
    </row>
    <row r="48" spans="1:22" x14ac:dyDescent="0.25">
      <c r="A48" s="130"/>
      <c r="B48" s="158"/>
      <c r="C48" s="303">
        <v>0</v>
      </c>
      <c r="D48" s="303"/>
      <c r="E48" s="303"/>
      <c r="F48" s="303"/>
      <c r="G48" s="303"/>
      <c r="H48" s="302">
        <f>SUM(I48:L48)</f>
        <v>0</v>
      </c>
      <c r="I48" s="303"/>
      <c r="J48" s="303"/>
      <c r="K48" s="303"/>
      <c r="L48" s="303"/>
      <c r="M48" s="304">
        <f>'[1]1.4'!AV48/5500</f>
        <v>0</v>
      </c>
      <c r="N48" s="304">
        <f>'[1]1.4'!AW48/5500</f>
        <v>0</v>
      </c>
      <c r="O48" s="304">
        <f>'[1]1.4'!AX48/5500</f>
        <v>0</v>
      </c>
      <c r="P48" s="304">
        <f>'[1]1.4'!AY48/5500</f>
        <v>0</v>
      </c>
      <c r="Q48" s="304">
        <f>'[1]1.4'!AZ48/5500</f>
        <v>0</v>
      </c>
      <c r="R48" s="305"/>
      <c r="S48" s="305"/>
      <c r="T48" s="305"/>
      <c r="U48" s="305"/>
      <c r="V48" s="305"/>
    </row>
    <row r="49" spans="1:22" x14ac:dyDescent="0.25">
      <c r="A49" s="130"/>
      <c r="B49" s="130"/>
      <c r="C49" s="303">
        <v>0</v>
      </c>
      <c r="D49" s="303"/>
      <c r="E49" s="303"/>
      <c r="F49" s="303"/>
      <c r="G49" s="303"/>
      <c r="H49" s="302">
        <f>SUM(I49:L49)</f>
        <v>0</v>
      </c>
      <c r="I49" s="303"/>
      <c r="J49" s="303"/>
      <c r="K49" s="303"/>
      <c r="L49" s="303"/>
      <c r="M49" s="304">
        <f>'[1]1.4'!AV49/5500</f>
        <v>0</v>
      </c>
      <c r="N49" s="304">
        <f>'[1]1.4'!AW49/5500</f>
        <v>0</v>
      </c>
      <c r="O49" s="304">
        <f>'[1]1.4'!AX49/5500</f>
        <v>0</v>
      </c>
      <c r="P49" s="304">
        <f>'[1]1.4'!AY49/5500</f>
        <v>0</v>
      </c>
      <c r="Q49" s="304">
        <f>'[1]1.4'!AZ49/5500</f>
        <v>0</v>
      </c>
      <c r="R49" s="305"/>
      <c r="S49" s="305"/>
      <c r="T49" s="305"/>
      <c r="U49" s="305"/>
      <c r="V49" s="305"/>
    </row>
    <row r="50" spans="1:22" x14ac:dyDescent="0.25">
      <c r="A50" s="130"/>
      <c r="B50" s="130"/>
      <c r="C50" s="303">
        <v>0</v>
      </c>
      <c r="D50" s="303"/>
      <c r="E50" s="303"/>
      <c r="F50" s="303"/>
      <c r="G50" s="303"/>
      <c r="H50" s="302">
        <f>SUM(I50:L50)</f>
        <v>0</v>
      </c>
      <c r="I50" s="303"/>
      <c r="J50" s="303"/>
      <c r="K50" s="303"/>
      <c r="L50" s="303"/>
      <c r="M50" s="304">
        <f>'[1]1.4'!AV50/5500</f>
        <v>0</v>
      </c>
      <c r="N50" s="304">
        <f>'[1]1.4'!AW50/5500</f>
        <v>0</v>
      </c>
      <c r="O50" s="304">
        <f>'[1]1.4'!AX50/5500</f>
        <v>0</v>
      </c>
      <c r="P50" s="304">
        <f>'[1]1.4'!AY50/5500</f>
        <v>0</v>
      </c>
      <c r="Q50" s="304">
        <f>'[1]1.4'!AZ50/5500</f>
        <v>0</v>
      </c>
      <c r="R50" s="305"/>
      <c r="S50" s="305"/>
      <c r="T50" s="305"/>
      <c r="U50" s="305"/>
      <c r="V50" s="305"/>
    </row>
    <row r="51" spans="1:22" x14ac:dyDescent="0.25">
      <c r="A51" s="306"/>
      <c r="B51" s="139"/>
      <c r="C51" s="312"/>
      <c r="D51" s="312"/>
      <c r="E51" s="312"/>
      <c r="F51" s="312"/>
      <c r="G51" s="312"/>
      <c r="H51" s="312"/>
      <c r="I51" s="312"/>
      <c r="J51" s="312"/>
      <c r="K51" s="312"/>
      <c r="L51" s="312"/>
      <c r="M51" s="233">
        <f>'[1]1.4'!AV51/5500</f>
        <v>0</v>
      </c>
      <c r="N51" s="233">
        <f>'[1]1.4'!AW51/5500</f>
        <v>0</v>
      </c>
      <c r="O51" s="233">
        <f>'[1]1.4'!AX51/5500</f>
        <v>0</v>
      </c>
      <c r="P51" s="233">
        <f>'[1]1.4'!AY51/5500</f>
        <v>0</v>
      </c>
      <c r="Q51" s="233">
        <f>'[1]1.4'!AZ51/5500</f>
        <v>0</v>
      </c>
      <c r="R51" s="305"/>
      <c r="S51" s="305"/>
      <c r="T51" s="305"/>
      <c r="U51" s="305"/>
      <c r="V51" s="305"/>
    </row>
    <row r="52" spans="1:22" x14ac:dyDescent="0.25">
      <c r="A52" s="142"/>
      <c r="B52" s="143" t="s">
        <v>65</v>
      </c>
      <c r="C52" s="302">
        <v>0</v>
      </c>
      <c r="D52" s="302">
        <v>0</v>
      </c>
      <c r="E52" s="302">
        <v>0</v>
      </c>
      <c r="F52" s="302">
        <v>0</v>
      </c>
      <c r="G52" s="302">
        <v>0</v>
      </c>
      <c r="H52" s="302">
        <f t="shared" ref="H52:L52" si="6">SUM(H48:H50)</f>
        <v>0</v>
      </c>
      <c r="I52" s="302">
        <f t="shared" si="6"/>
        <v>0</v>
      </c>
      <c r="J52" s="302">
        <f t="shared" si="6"/>
        <v>0</v>
      </c>
      <c r="K52" s="302">
        <f t="shared" si="6"/>
        <v>0</v>
      </c>
      <c r="L52" s="302">
        <f t="shared" si="6"/>
        <v>0</v>
      </c>
      <c r="M52" s="276">
        <f>'[1]1.4'!AV52/5500</f>
        <v>0</v>
      </c>
      <c r="N52" s="276">
        <f>'[1]1.4'!AW52/5500</f>
        <v>0</v>
      </c>
      <c r="O52" s="276">
        <f>'[1]1.4'!AX52/5500</f>
        <v>0</v>
      </c>
      <c r="P52" s="276">
        <f>'[1]1.4'!AY52/5500</f>
        <v>0</v>
      </c>
      <c r="Q52" s="276">
        <f>'[1]1.4'!AZ52/5500</f>
        <v>0</v>
      </c>
      <c r="R52" s="305"/>
      <c r="S52" s="305"/>
      <c r="T52" s="305"/>
      <c r="U52" s="305"/>
      <c r="V52" s="305"/>
    </row>
    <row r="53" spans="1:22" ht="6.8" customHeight="1" x14ac:dyDescent="0.25">
      <c r="A53" s="309"/>
      <c r="B53" s="310"/>
      <c r="C53" s="313"/>
      <c r="D53" s="313"/>
      <c r="E53" s="313"/>
      <c r="F53" s="313"/>
      <c r="G53" s="313"/>
      <c r="H53" s="313"/>
      <c r="I53" s="313"/>
      <c r="J53" s="313"/>
      <c r="K53" s="313"/>
      <c r="L53" s="313"/>
      <c r="M53" s="289"/>
      <c r="N53" s="289"/>
      <c r="O53" s="289"/>
      <c r="P53" s="289"/>
      <c r="Q53" s="289"/>
      <c r="R53" s="305"/>
      <c r="S53" s="305"/>
      <c r="T53" s="305"/>
      <c r="U53" s="305"/>
      <c r="V53" s="305"/>
    </row>
    <row r="54" spans="1:22" ht="6.8" customHeight="1" x14ac:dyDescent="0.25">
      <c r="A54" s="309"/>
      <c r="B54" s="310"/>
      <c r="C54" s="313"/>
      <c r="D54" s="313"/>
      <c r="E54" s="313"/>
      <c r="F54" s="313"/>
      <c r="G54" s="313"/>
      <c r="H54" s="313"/>
      <c r="I54" s="313"/>
      <c r="J54" s="313"/>
      <c r="K54" s="313"/>
      <c r="L54" s="313"/>
      <c r="M54" s="289"/>
      <c r="N54" s="289"/>
      <c r="O54" s="289"/>
      <c r="P54" s="289"/>
      <c r="Q54" s="289"/>
      <c r="R54" s="305"/>
      <c r="S54" s="305"/>
      <c r="T54" s="305"/>
      <c r="U54" s="305"/>
      <c r="V54" s="305"/>
    </row>
    <row r="55" spans="1:22" ht="14.3" x14ac:dyDescent="0.25">
      <c r="B55" t="s">
        <v>67</v>
      </c>
      <c r="C55" s="311"/>
      <c r="D55" s="311"/>
      <c r="E55" s="311"/>
      <c r="F55" s="311"/>
      <c r="G55" s="311"/>
      <c r="H55" s="311"/>
      <c r="I55" s="311"/>
      <c r="J55" s="311"/>
      <c r="K55" s="311"/>
      <c r="L55" s="311"/>
      <c r="M55" s="289"/>
      <c r="N55" s="289"/>
      <c r="O55" s="289"/>
      <c r="P55" s="289"/>
      <c r="Q55" s="289"/>
      <c r="R55" s="311"/>
      <c r="S55" s="311"/>
      <c r="T55" s="311"/>
      <c r="U55" s="311"/>
      <c r="V55" s="311"/>
    </row>
    <row r="56" spans="1:22" x14ac:dyDescent="0.25">
      <c r="A56" s="169" t="s">
        <v>59</v>
      </c>
      <c r="B56" s="122" t="s">
        <v>68</v>
      </c>
      <c r="C56" s="170" t="s">
        <v>7</v>
      </c>
      <c r="D56" s="170" t="s">
        <v>8</v>
      </c>
      <c r="E56" s="170" t="s">
        <v>9</v>
      </c>
      <c r="F56" s="170" t="s">
        <v>10</v>
      </c>
      <c r="G56" s="170" t="s">
        <v>11</v>
      </c>
      <c r="H56" s="170" t="s">
        <v>7</v>
      </c>
      <c r="I56" s="170" t="s">
        <v>8</v>
      </c>
      <c r="J56" s="170" t="s">
        <v>9</v>
      </c>
      <c r="K56" s="170" t="s">
        <v>10</v>
      </c>
      <c r="L56" s="170" t="s">
        <v>11</v>
      </c>
      <c r="M56" s="300" t="s">
        <v>7</v>
      </c>
      <c r="N56" s="300" t="s">
        <v>8</v>
      </c>
      <c r="O56" s="300" t="s">
        <v>9</v>
      </c>
      <c r="P56" s="300" t="s">
        <v>10</v>
      </c>
      <c r="Q56" s="300" t="s">
        <v>11</v>
      </c>
      <c r="R56" s="301"/>
      <c r="S56" s="301"/>
      <c r="T56" s="301"/>
      <c r="U56" s="301"/>
      <c r="V56" s="301"/>
    </row>
    <row r="57" spans="1:22" x14ac:dyDescent="0.25">
      <c r="A57" s="176" t="s">
        <v>12</v>
      </c>
      <c r="B57" s="158" t="s">
        <v>95</v>
      </c>
      <c r="C57" s="314">
        <v>4.2337134441913342</v>
      </c>
      <c r="D57" s="314">
        <v>0</v>
      </c>
      <c r="E57" s="314">
        <v>0</v>
      </c>
      <c r="F57" s="314">
        <v>1.4970000000000001</v>
      </c>
      <c r="G57" s="314">
        <v>2.7367134441913339</v>
      </c>
      <c r="H57" s="314">
        <f>I57+J57+K57+L57</f>
        <v>4.3447636363636368</v>
      </c>
      <c r="I57" s="314">
        <f>I58+I59</f>
        <v>0</v>
      </c>
      <c r="J57" s="314">
        <f>J58+J59</f>
        <v>0</v>
      </c>
      <c r="K57" s="314">
        <f>K58+K59</f>
        <v>1.3499140226432305</v>
      </c>
      <c r="L57" s="314">
        <f>L58+L59</f>
        <v>2.9948496137204064</v>
      </c>
      <c r="M57" s="276">
        <f>'[1]1.4'!AV57/5500</f>
        <v>4.3447636363636368</v>
      </c>
      <c r="N57" s="276">
        <f>'[1]1.4'!AW57/5500</f>
        <v>0</v>
      </c>
      <c r="O57" s="276">
        <f>'[1]1.4'!AX57/5500</f>
        <v>0</v>
      </c>
      <c r="P57" s="276">
        <f>'[1]1.4'!AY57/5500</f>
        <v>1.3499140226432305</v>
      </c>
      <c r="Q57" s="276">
        <f>'[1]1.4'!AZ57/5500</f>
        <v>2.9948496137204064</v>
      </c>
      <c r="R57" s="315"/>
      <c r="S57" s="315"/>
      <c r="T57" s="315"/>
      <c r="U57" s="315"/>
      <c r="V57" s="315"/>
    </row>
    <row r="58" spans="1:22" x14ac:dyDescent="0.25">
      <c r="A58" s="176" t="s">
        <v>14</v>
      </c>
      <c r="B58" s="158" t="s">
        <v>70</v>
      </c>
      <c r="C58" s="132">
        <v>1.9821770495344095</v>
      </c>
      <c r="D58" s="132"/>
      <c r="E58" s="132"/>
      <c r="F58" s="132">
        <v>1.4970000000000001</v>
      </c>
      <c r="G58" s="132">
        <v>0.48517704953440938</v>
      </c>
      <c r="H58" s="314">
        <f t="shared" ref="H58:H68" si="7">I58+J58+K58+L58</f>
        <v>2.0036098226227574</v>
      </c>
      <c r="I58" s="303"/>
      <c r="J58" s="303"/>
      <c r="K58" s="132">
        <f>'[1]1.4'!AY58/5500</f>
        <v>1.3499140226432305</v>
      </c>
      <c r="L58" s="132">
        <f>'[1]1.4'!AZ58/5500</f>
        <v>0.6536957999795272</v>
      </c>
      <c r="M58" s="304">
        <f>'[1]1.4'!AV58/5500</f>
        <v>2.0036098226227579</v>
      </c>
      <c r="N58" s="304">
        <f>'[1]1.4'!AW58/5500</f>
        <v>0</v>
      </c>
      <c r="O58" s="304">
        <f>'[1]1.4'!AX58/5500</f>
        <v>0</v>
      </c>
      <c r="P58" s="304">
        <f>'[1]1.4'!AY58/5500</f>
        <v>1.3499140226432305</v>
      </c>
      <c r="Q58" s="304">
        <f>'[1]1.4'!AZ58/5500</f>
        <v>0.6536957999795272</v>
      </c>
      <c r="R58" s="315"/>
      <c r="S58" s="305"/>
      <c r="T58" s="305"/>
      <c r="U58" s="305"/>
      <c r="V58" s="305"/>
    </row>
    <row r="59" spans="1:22" x14ac:dyDescent="0.25">
      <c r="A59" s="176" t="s">
        <v>17</v>
      </c>
      <c r="B59" s="158" t="s">
        <v>71</v>
      </c>
      <c r="C59" s="132">
        <v>2.2515363946569247</v>
      </c>
      <c r="D59" s="132"/>
      <c r="E59" s="132"/>
      <c r="F59" s="132"/>
      <c r="G59" s="132">
        <v>2.2515363946569247</v>
      </c>
      <c r="H59" s="314">
        <f t="shared" si="7"/>
        <v>2.3411538137408789</v>
      </c>
      <c r="I59" s="303"/>
      <c r="J59" s="303"/>
      <c r="K59" s="132"/>
      <c r="L59" s="132">
        <f>'[1]1.4'!AZ59/5500</f>
        <v>2.3411538137408789</v>
      </c>
      <c r="M59" s="304">
        <f>'[1]1.4'!AV59/5500</f>
        <v>2.3411538137408789</v>
      </c>
      <c r="N59" s="304">
        <f>'[1]1.4'!AW59/5500</f>
        <v>0</v>
      </c>
      <c r="O59" s="304">
        <f>'[1]1.4'!AX59/5500</f>
        <v>0</v>
      </c>
      <c r="P59" s="304">
        <f>'[1]1.4'!AY59/5500</f>
        <v>0</v>
      </c>
      <c r="Q59" s="304">
        <f>'[1]1.4'!AZ59/5500</f>
        <v>2.3411538137408789</v>
      </c>
      <c r="R59" s="315"/>
      <c r="S59" s="305"/>
      <c r="T59" s="305"/>
      <c r="U59" s="305"/>
      <c r="V59" s="305"/>
    </row>
    <row r="60" spans="1:22" x14ac:dyDescent="0.25">
      <c r="A60" s="176" t="s">
        <v>27</v>
      </c>
      <c r="B60" s="158" t="s">
        <v>96</v>
      </c>
      <c r="C60" s="314">
        <v>0</v>
      </c>
      <c r="D60" s="314">
        <v>0</v>
      </c>
      <c r="E60" s="314">
        <v>0</v>
      </c>
      <c r="F60" s="314">
        <v>0</v>
      </c>
      <c r="G60" s="314">
        <v>0</v>
      </c>
      <c r="H60" s="314">
        <f t="shared" si="7"/>
        <v>0</v>
      </c>
      <c r="I60" s="314">
        <f>I61+I62</f>
        <v>0</v>
      </c>
      <c r="J60" s="314">
        <f>J61+J62</f>
        <v>0</v>
      </c>
      <c r="K60" s="314">
        <f>K61+K62</f>
        <v>0</v>
      </c>
      <c r="L60" s="314">
        <f>L61+L62</f>
        <v>0</v>
      </c>
      <c r="M60" s="233">
        <f>'[1]1.4'!AV60/5500</f>
        <v>0</v>
      </c>
      <c r="N60" s="233">
        <f>'[1]1.4'!AW60/5500</f>
        <v>0</v>
      </c>
      <c r="O60" s="233">
        <f>'[1]1.4'!AX60/5500</f>
        <v>0</v>
      </c>
      <c r="P60" s="233">
        <f>'[1]1.4'!AY60/5500</f>
        <v>0</v>
      </c>
      <c r="Q60" s="233">
        <f>'[1]1.4'!AZ60/5500</f>
        <v>0</v>
      </c>
      <c r="R60" s="315"/>
      <c r="S60" s="315"/>
      <c r="T60" s="315"/>
      <c r="U60" s="315"/>
      <c r="V60" s="315"/>
    </row>
    <row r="61" spans="1:22" x14ac:dyDescent="0.25">
      <c r="A61" s="176" t="s">
        <v>73</v>
      </c>
      <c r="B61" s="158" t="s">
        <v>70</v>
      </c>
      <c r="C61" s="303">
        <v>0</v>
      </c>
      <c r="D61" s="303"/>
      <c r="E61" s="303"/>
      <c r="F61" s="303"/>
      <c r="G61" s="303"/>
      <c r="H61" s="314">
        <f t="shared" si="7"/>
        <v>0</v>
      </c>
      <c r="I61" s="303"/>
      <c r="J61" s="303"/>
      <c r="K61" s="303"/>
      <c r="L61" s="303"/>
      <c r="M61" s="304">
        <f>'[1]1.4'!AV61/5500</f>
        <v>0</v>
      </c>
      <c r="N61" s="304">
        <f>'[1]1.4'!AW61/5500</f>
        <v>0</v>
      </c>
      <c r="O61" s="304">
        <f>'[1]1.4'!AX61/5500</f>
        <v>0</v>
      </c>
      <c r="P61" s="304">
        <f>'[1]1.4'!AY61/5500</f>
        <v>0</v>
      </c>
      <c r="Q61" s="304">
        <f>'[1]1.4'!AZ61/5500</f>
        <v>0</v>
      </c>
      <c r="R61" s="315"/>
      <c r="S61" s="305"/>
      <c r="T61" s="305"/>
      <c r="U61" s="305"/>
      <c r="V61" s="305"/>
    </row>
    <row r="62" spans="1:22" x14ac:dyDescent="0.25">
      <c r="A62" s="176" t="s">
        <v>74</v>
      </c>
      <c r="B62" s="158" t="s">
        <v>71</v>
      </c>
      <c r="C62" s="303">
        <v>0</v>
      </c>
      <c r="D62" s="303"/>
      <c r="E62" s="303"/>
      <c r="F62" s="303"/>
      <c r="G62" s="303"/>
      <c r="H62" s="314">
        <f t="shared" si="7"/>
        <v>0</v>
      </c>
      <c r="I62" s="303"/>
      <c r="J62" s="303"/>
      <c r="K62" s="303"/>
      <c r="L62" s="303"/>
      <c r="M62" s="304">
        <f>'[1]1.4'!AV62/5500</f>
        <v>0</v>
      </c>
      <c r="N62" s="304">
        <f>'[1]1.4'!AW62/5500</f>
        <v>0</v>
      </c>
      <c r="O62" s="304">
        <f>'[1]1.4'!AX62/5500</f>
        <v>0</v>
      </c>
      <c r="P62" s="304">
        <f>'[1]1.4'!AY62/5500</f>
        <v>0</v>
      </c>
      <c r="Q62" s="304">
        <f>'[1]1.4'!AZ62/5500</f>
        <v>0</v>
      </c>
      <c r="R62" s="315"/>
      <c r="S62" s="305"/>
      <c r="T62" s="305"/>
      <c r="U62" s="305"/>
      <c r="V62" s="305"/>
    </row>
    <row r="63" spans="1:22" x14ac:dyDescent="0.25">
      <c r="A63" s="176" t="s">
        <v>30</v>
      </c>
      <c r="B63" s="158" t="s">
        <v>39</v>
      </c>
      <c r="C63" s="314">
        <v>0</v>
      </c>
      <c r="D63" s="314">
        <v>0</v>
      </c>
      <c r="E63" s="314">
        <v>0</v>
      </c>
      <c r="F63" s="314">
        <v>0</v>
      </c>
      <c r="G63" s="314">
        <v>0</v>
      </c>
      <c r="H63" s="314">
        <f t="shared" si="7"/>
        <v>0</v>
      </c>
      <c r="I63" s="314">
        <f>I64+I65</f>
        <v>0</v>
      </c>
      <c r="J63" s="314">
        <f>J64+J65</f>
        <v>0</v>
      </c>
      <c r="K63" s="314">
        <f>K64+K65</f>
        <v>0</v>
      </c>
      <c r="L63" s="314">
        <f>L64+L65</f>
        <v>0</v>
      </c>
      <c r="M63" s="314">
        <f t="shared" ref="M63:Q63" si="8">M64+M65</f>
        <v>0</v>
      </c>
      <c r="N63" s="314">
        <f t="shared" si="8"/>
        <v>0</v>
      </c>
      <c r="O63" s="314">
        <f t="shared" si="8"/>
        <v>0</v>
      </c>
      <c r="P63" s="314">
        <f t="shared" si="8"/>
        <v>0</v>
      </c>
      <c r="Q63" s="314">
        <f t="shared" si="8"/>
        <v>0</v>
      </c>
      <c r="R63" s="315"/>
      <c r="S63" s="315"/>
      <c r="T63" s="315"/>
      <c r="U63" s="315"/>
      <c r="V63" s="315"/>
    </row>
    <row r="64" spans="1:22" x14ac:dyDescent="0.25">
      <c r="A64" s="176" t="s">
        <v>32</v>
      </c>
      <c r="B64" s="158" t="s">
        <v>70</v>
      </c>
      <c r="C64" s="303">
        <v>0</v>
      </c>
      <c r="D64" s="303"/>
      <c r="E64" s="303"/>
      <c r="F64" s="303"/>
      <c r="G64" s="303"/>
      <c r="H64" s="314">
        <f t="shared" si="7"/>
        <v>0</v>
      </c>
      <c r="I64" s="303"/>
      <c r="J64" s="303"/>
      <c r="K64" s="303"/>
      <c r="L64" s="303"/>
      <c r="M64" s="303"/>
      <c r="N64" s="303"/>
      <c r="O64" s="303"/>
      <c r="P64" s="303"/>
      <c r="Q64" s="303"/>
      <c r="R64" s="315"/>
      <c r="S64" s="305"/>
      <c r="T64" s="305"/>
      <c r="U64" s="305"/>
      <c r="V64" s="305"/>
    </row>
    <row r="65" spans="1:22" x14ac:dyDescent="0.25">
      <c r="A65" s="176" t="s">
        <v>40</v>
      </c>
      <c r="B65" s="158" t="s">
        <v>71</v>
      </c>
      <c r="C65" s="303">
        <v>0</v>
      </c>
      <c r="D65" s="303"/>
      <c r="E65" s="303"/>
      <c r="F65" s="303"/>
      <c r="G65" s="303"/>
      <c r="H65" s="314">
        <f t="shared" si="7"/>
        <v>0</v>
      </c>
      <c r="I65" s="303"/>
      <c r="J65" s="303"/>
      <c r="K65" s="303"/>
      <c r="L65" s="303"/>
      <c r="M65" s="303"/>
      <c r="N65" s="303"/>
      <c r="O65" s="303"/>
      <c r="P65" s="303"/>
      <c r="Q65" s="303"/>
      <c r="R65" s="315"/>
      <c r="S65" s="305"/>
      <c r="T65" s="305"/>
      <c r="U65" s="305"/>
      <c r="V65" s="305"/>
    </row>
    <row r="66" spans="1:22" x14ac:dyDescent="0.25">
      <c r="A66" s="176" t="s">
        <v>75</v>
      </c>
      <c r="B66" s="158" t="s">
        <v>76</v>
      </c>
      <c r="C66" s="314">
        <v>0</v>
      </c>
      <c r="D66" s="314">
        <v>0</v>
      </c>
      <c r="E66" s="314">
        <v>0</v>
      </c>
      <c r="F66" s="314">
        <v>0</v>
      </c>
      <c r="G66" s="314">
        <v>0</v>
      </c>
      <c r="H66" s="314">
        <f t="shared" si="7"/>
        <v>0</v>
      </c>
      <c r="I66" s="314">
        <f>I67+I68</f>
        <v>0</v>
      </c>
      <c r="J66" s="314">
        <f>J67+J68</f>
        <v>0</v>
      </c>
      <c r="K66" s="314">
        <f>K67+K68</f>
        <v>0</v>
      </c>
      <c r="L66" s="314">
        <f>L67+L68</f>
        <v>0</v>
      </c>
      <c r="M66" s="314">
        <f t="shared" ref="M66" si="9">M67+M68</f>
        <v>0</v>
      </c>
      <c r="N66" s="314"/>
      <c r="O66" s="314"/>
      <c r="P66" s="314"/>
      <c r="Q66" s="314"/>
      <c r="R66" s="315"/>
      <c r="S66" s="315"/>
      <c r="T66" s="315"/>
      <c r="U66" s="315"/>
      <c r="V66" s="315"/>
    </row>
    <row r="67" spans="1:22" x14ac:dyDescent="0.25">
      <c r="A67" s="176" t="s">
        <v>52</v>
      </c>
      <c r="B67" s="158" t="s">
        <v>70</v>
      </c>
      <c r="C67" s="132">
        <v>0</v>
      </c>
      <c r="D67" s="132"/>
      <c r="E67" s="132"/>
      <c r="F67" s="132">
        <v>0</v>
      </c>
      <c r="G67" s="132">
        <v>0</v>
      </c>
      <c r="H67" s="314">
        <f t="shared" si="7"/>
        <v>0</v>
      </c>
      <c r="I67" s="303"/>
      <c r="J67" s="303"/>
      <c r="K67" s="132">
        <f>'[1]1.4'!AY67/5499</f>
        <v>0</v>
      </c>
      <c r="L67" s="132">
        <f>'[1]1.4'!AZ67/5499</f>
        <v>0</v>
      </c>
      <c r="M67" s="132">
        <f>'[1]1.4'!BA67/5499</f>
        <v>0</v>
      </c>
      <c r="N67" s="132"/>
      <c r="O67" s="132"/>
      <c r="P67" s="132"/>
      <c r="Q67" s="132"/>
      <c r="R67" s="315"/>
      <c r="S67" s="305"/>
      <c r="T67" s="305"/>
      <c r="U67" s="305"/>
      <c r="V67" s="305"/>
    </row>
    <row r="68" spans="1:22" x14ac:dyDescent="0.25">
      <c r="A68" s="176" t="s">
        <v>54</v>
      </c>
      <c r="B68" s="158" t="s">
        <v>71</v>
      </c>
      <c r="C68" s="303">
        <v>0</v>
      </c>
      <c r="D68" s="303"/>
      <c r="E68" s="303"/>
      <c r="F68" s="303"/>
      <c r="G68" s="303"/>
      <c r="H68" s="314">
        <f t="shared" si="7"/>
        <v>0</v>
      </c>
      <c r="I68" s="303"/>
      <c r="J68" s="303"/>
      <c r="K68" s="303"/>
      <c r="L68" s="303"/>
      <c r="M68" s="303"/>
      <c r="N68" s="303"/>
      <c r="O68" s="303"/>
      <c r="P68" s="303"/>
      <c r="Q68" s="303"/>
      <c r="R68" s="315"/>
      <c r="S68" s="305"/>
      <c r="T68" s="305"/>
      <c r="U68" s="305"/>
      <c r="V68" s="305"/>
    </row>
    <row r="69" spans="1:22" x14ac:dyDescent="0.25">
      <c r="A69" s="321"/>
      <c r="B69" s="321"/>
      <c r="C69" s="316"/>
      <c r="D69" s="316"/>
      <c r="E69" s="316"/>
      <c r="F69" s="316"/>
      <c r="G69" s="316"/>
      <c r="H69" s="316"/>
      <c r="I69" s="316"/>
      <c r="J69" s="316"/>
      <c r="K69" s="316"/>
      <c r="L69" s="316"/>
      <c r="M69" s="233"/>
      <c r="N69" s="233"/>
      <c r="O69" s="233"/>
      <c r="P69" s="233"/>
      <c r="Q69" s="233"/>
      <c r="R69" s="317"/>
      <c r="S69" s="317"/>
      <c r="T69" s="317"/>
      <c r="U69" s="317"/>
      <c r="V69" s="317"/>
    </row>
    <row r="70" spans="1:22" x14ac:dyDescent="0.25">
      <c r="A70" s="187"/>
      <c r="B70" s="188" t="s">
        <v>77</v>
      </c>
      <c r="C70" s="314">
        <v>4.2337134441913342</v>
      </c>
      <c r="D70" s="314">
        <v>0</v>
      </c>
      <c r="E70" s="314">
        <v>0</v>
      </c>
      <c r="F70" s="314">
        <v>1.4970000000000001</v>
      </c>
      <c r="G70" s="314">
        <v>2.7367134441913339</v>
      </c>
      <c r="H70" s="314">
        <f>I70+J70+K70+L70</f>
        <v>4.3447636363636368</v>
      </c>
      <c r="I70" s="314">
        <f>I71+I72</f>
        <v>0</v>
      </c>
      <c r="J70" s="314">
        <f>J71+J72</f>
        <v>0</v>
      </c>
      <c r="K70" s="314">
        <f>K71+K72</f>
        <v>1.3499140226432305</v>
      </c>
      <c r="L70" s="314">
        <f>L71+L72</f>
        <v>2.9948496137204064</v>
      </c>
      <c r="M70" s="276">
        <f>'[1]1.4'!AV70/5500</f>
        <v>4.3447636363636368</v>
      </c>
      <c r="N70" s="276">
        <f>'[1]1.4'!AW70/5500</f>
        <v>0</v>
      </c>
      <c r="O70" s="276">
        <f>'[1]1.4'!AX70/5500</f>
        <v>0</v>
      </c>
      <c r="P70" s="276">
        <f>'[1]1.4'!AY70/5500</f>
        <v>1.3499140226432305</v>
      </c>
      <c r="Q70" s="276">
        <f>'[1]1.4'!AZ70/5500</f>
        <v>2.9948496137204064</v>
      </c>
      <c r="R70" s="315"/>
      <c r="S70" s="315"/>
      <c r="T70" s="315"/>
      <c r="U70" s="315"/>
      <c r="V70" s="315"/>
    </row>
    <row r="71" spans="1:22" x14ac:dyDescent="0.25">
      <c r="A71" s="187"/>
      <c r="B71" s="188" t="s">
        <v>70</v>
      </c>
      <c r="C71" s="314">
        <v>1.9821770495344095</v>
      </c>
      <c r="D71" s="314">
        <v>0</v>
      </c>
      <c r="E71" s="314">
        <v>0</v>
      </c>
      <c r="F71" s="314">
        <v>1.4970000000000001</v>
      </c>
      <c r="G71" s="314">
        <v>0.48517704953440938</v>
      </c>
      <c r="H71" s="314">
        <f>I71+J71+K71+L71</f>
        <v>2.0036098226227574</v>
      </c>
      <c r="I71" s="314">
        <f t="shared" ref="I71:L72" si="10">I58+I61+I64+I67</f>
        <v>0</v>
      </c>
      <c r="J71" s="314">
        <f t="shared" si="10"/>
        <v>0</v>
      </c>
      <c r="K71" s="314">
        <f t="shared" si="10"/>
        <v>1.3499140226432305</v>
      </c>
      <c r="L71" s="314">
        <f t="shared" si="10"/>
        <v>0.6536957999795272</v>
      </c>
      <c r="M71" s="276">
        <f>'[1]1.4'!AV71/5500</f>
        <v>2.0036098226227579</v>
      </c>
      <c r="N71" s="276">
        <f>'[1]1.4'!AW71/5500</f>
        <v>0</v>
      </c>
      <c r="O71" s="276">
        <f>'[1]1.4'!AX71/5500</f>
        <v>0</v>
      </c>
      <c r="P71" s="276">
        <f>'[1]1.4'!AY71/5500</f>
        <v>1.3499140226432305</v>
      </c>
      <c r="Q71" s="276">
        <f>'[1]1.4'!AZ71/5500</f>
        <v>0.6536957999795272</v>
      </c>
      <c r="R71" s="315"/>
      <c r="S71" s="315"/>
      <c r="T71" s="315"/>
      <c r="U71" s="315"/>
      <c r="V71" s="315"/>
    </row>
    <row r="72" spans="1:22" x14ac:dyDescent="0.25">
      <c r="A72" s="187"/>
      <c r="B72" s="188" t="s">
        <v>71</v>
      </c>
      <c r="C72" s="314">
        <v>2.2515363946569247</v>
      </c>
      <c r="D72" s="314">
        <v>0</v>
      </c>
      <c r="E72" s="314">
        <v>0</v>
      </c>
      <c r="F72" s="314">
        <v>0</v>
      </c>
      <c r="G72" s="314">
        <v>2.2515363946569247</v>
      </c>
      <c r="H72" s="314">
        <f>I72+J72+K72+L72</f>
        <v>2.3411538137408789</v>
      </c>
      <c r="I72" s="314">
        <f t="shared" si="10"/>
        <v>0</v>
      </c>
      <c r="J72" s="314">
        <f t="shared" si="10"/>
        <v>0</v>
      </c>
      <c r="K72" s="314">
        <f t="shared" si="10"/>
        <v>0</v>
      </c>
      <c r="L72" s="314">
        <f t="shared" si="10"/>
        <v>2.3411538137408789</v>
      </c>
      <c r="M72" s="276">
        <f>'[1]1.4'!AV72/5500</f>
        <v>2.3411538137408789</v>
      </c>
      <c r="N72" s="276">
        <f>'[1]1.4'!AW72/5500</f>
        <v>0</v>
      </c>
      <c r="O72" s="276">
        <f>'[1]1.4'!AX72/5500</f>
        <v>0</v>
      </c>
      <c r="P72" s="276">
        <f>'[1]1.4'!AY72/5500</f>
        <v>0</v>
      </c>
      <c r="Q72" s="276">
        <f>'[1]1.4'!AZ72/5500</f>
        <v>2.3411538137408789</v>
      </c>
      <c r="R72" s="315"/>
      <c r="S72" s="315"/>
      <c r="T72" s="315"/>
      <c r="U72" s="315"/>
      <c r="V72" s="315"/>
    </row>
    <row r="73" spans="1:22" x14ac:dyDescent="0.25">
      <c r="A73" s="192"/>
      <c r="B73" s="193"/>
      <c r="C73" s="193"/>
      <c r="D73" s="193"/>
      <c r="E73" s="193"/>
      <c r="F73" s="193"/>
      <c r="G73" s="193"/>
      <c r="H73" s="193"/>
      <c r="I73" s="193"/>
      <c r="J73" s="193"/>
      <c r="K73" s="193"/>
      <c r="L73" s="193"/>
      <c r="M73" s="315"/>
      <c r="N73" s="315"/>
      <c r="O73" s="315"/>
      <c r="P73" s="315"/>
      <c r="Q73" s="315"/>
      <c r="R73" s="315"/>
      <c r="S73" s="315"/>
      <c r="T73" s="315"/>
      <c r="U73" s="315"/>
      <c r="V73" s="315"/>
    </row>
    <row r="74" spans="1:22" ht="18.350000000000001" x14ac:dyDescent="0.25">
      <c r="B74" s="194" t="s">
        <v>78</v>
      </c>
      <c r="C74" s="198"/>
      <c r="D74" s="198"/>
      <c r="E74" s="198"/>
      <c r="F74" s="198"/>
      <c r="G74" s="198"/>
      <c r="H74" s="193"/>
      <c r="M74" s="197"/>
      <c r="N74" s="198" t="s">
        <v>79</v>
      </c>
      <c r="O74" s="318"/>
      <c r="P74" s="318"/>
      <c r="Q74" s="318"/>
      <c r="R74" s="318"/>
      <c r="S74" s="318"/>
      <c r="T74" s="318"/>
      <c r="U74" s="318"/>
      <c r="V74" s="318"/>
    </row>
    <row r="75" spans="1:22" x14ac:dyDescent="0.25">
      <c r="M75" s="318"/>
      <c r="N75" s="318"/>
      <c r="O75" s="318"/>
      <c r="P75" s="318"/>
      <c r="Q75" s="318"/>
      <c r="R75" s="318"/>
      <c r="S75" s="318"/>
      <c r="T75" s="318"/>
      <c r="U75" s="318"/>
      <c r="V75" s="318"/>
    </row>
    <row r="76" spans="1:22" x14ac:dyDescent="0.25">
      <c r="M76" s="318"/>
      <c r="N76" s="318"/>
      <c r="O76" s="318"/>
      <c r="P76" s="318"/>
      <c r="Q76" s="318"/>
      <c r="R76" s="318"/>
      <c r="S76" s="318"/>
      <c r="T76" s="318"/>
      <c r="U76" s="318"/>
      <c r="V76" s="318"/>
    </row>
    <row r="77" spans="1:22" x14ac:dyDescent="0.25">
      <c r="M77" s="318"/>
      <c r="N77" s="318"/>
      <c r="O77" s="318"/>
      <c r="P77" s="318"/>
      <c r="Q77" s="318"/>
      <c r="R77" s="318"/>
      <c r="S77" s="318"/>
      <c r="T77" s="318"/>
      <c r="U77" s="318"/>
      <c r="V77" s="318"/>
    </row>
    <row r="87" spans="3:12" x14ac:dyDescent="0.25">
      <c r="C87" s="201"/>
      <c r="D87" s="201"/>
      <c r="E87" s="201"/>
      <c r="F87" s="201"/>
      <c r="G87" s="201"/>
      <c r="L87" s="201"/>
    </row>
  </sheetData>
  <protectedRanges>
    <protectedRange sqref="A48:B51 A40:A43" name="Диапазон1_2"/>
    <protectedRange sqref="A57:B59" name="Диапазон1_1_3"/>
    <protectedRange sqref="B40:B43" name="Диапазон1_1_1"/>
  </protectedRanges>
  <mergeCells count="6">
    <mergeCell ref="A69:B69"/>
    <mergeCell ref="C4:G4"/>
    <mergeCell ref="H4:L4"/>
    <mergeCell ref="M4:Q4"/>
    <mergeCell ref="A4:A5"/>
    <mergeCell ref="B4:B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Электроэнергия</vt:lpstr>
      <vt:lpstr>Мощность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Пользователь Windows</cp:lastModifiedBy>
  <cp:lastPrinted>2023-03-06T19:43:22Z</cp:lastPrinted>
  <dcterms:created xsi:type="dcterms:W3CDTF">2023-03-06T19:40:46Z</dcterms:created>
  <dcterms:modified xsi:type="dcterms:W3CDTF">2023-03-07T07:43:47Z</dcterms:modified>
</cp:coreProperties>
</file>